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6915" windowHeight="697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1" hidden="1">Hoja2!$B$4:$L$39</definedName>
    <definedName name="_xlnm._FilterDatabase" localSheetId="2" hidden="1">Hoja3!$B$4:$H$34</definedName>
  </definedNames>
  <calcPr calcId="145621"/>
</workbook>
</file>

<file path=xl/calcChain.xml><?xml version="1.0" encoding="utf-8"?>
<calcChain xmlns="http://schemas.openxmlformats.org/spreadsheetml/2006/main">
  <c r="E9" i="4" l="1"/>
  <c r="E8" i="4"/>
  <c r="E7" i="4"/>
  <c r="Q57" i="1" l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O73" i="1"/>
  <c r="O71" i="1"/>
  <c r="O69" i="1"/>
  <c r="N73" i="1"/>
  <c r="N71" i="1"/>
  <c r="N69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F35" i="1"/>
  <c r="F36" i="1"/>
  <c r="F39" i="1"/>
  <c r="F40" i="1"/>
  <c r="F23" i="1"/>
  <c r="F24" i="1"/>
  <c r="F25" i="1"/>
  <c r="F26" i="1"/>
  <c r="F31" i="1"/>
  <c r="F32" i="1"/>
  <c r="Q46" i="1"/>
  <c r="Q47" i="1"/>
  <c r="Q48" i="1"/>
  <c r="Q49" i="1"/>
  <c r="Q50" i="1"/>
  <c r="Q51" i="1"/>
  <c r="Q52" i="1"/>
  <c r="Q53" i="1"/>
  <c r="Q54" i="1"/>
  <c r="Q55" i="1"/>
  <c r="Q56" i="1"/>
  <c r="Q45" i="1"/>
  <c r="M49" i="2"/>
  <c r="M50" i="2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48" i="2"/>
  <c r="L49" i="2"/>
  <c r="L48" i="2"/>
  <c r="L50" i="2"/>
  <c r="L51" i="2"/>
  <c r="L54" i="2"/>
  <c r="L52" i="2"/>
  <c r="L53" i="2"/>
  <c r="L56" i="2"/>
  <c r="L57" i="2"/>
  <c r="L55" i="2"/>
  <c r="L58" i="2"/>
  <c r="L60" i="2"/>
  <c r="L61" i="2"/>
  <c r="L59" i="2"/>
  <c r="L62" i="2"/>
  <c r="L64" i="2"/>
  <c r="L63" i="2"/>
  <c r="L66" i="2"/>
  <c r="L65" i="2"/>
  <c r="L67" i="2"/>
  <c r="L68" i="2"/>
  <c r="L71" i="2"/>
  <c r="L69" i="2"/>
  <c r="L72" i="2"/>
  <c r="L70" i="2"/>
  <c r="L73" i="2"/>
  <c r="L74" i="2"/>
  <c r="L75" i="2"/>
  <c r="L76" i="2"/>
  <c r="L47" i="2"/>
  <c r="K49" i="2"/>
  <c r="K48" i="2"/>
  <c r="K50" i="2"/>
  <c r="K51" i="2"/>
  <c r="K54" i="2"/>
  <c r="K52" i="2"/>
  <c r="K53" i="2"/>
  <c r="K56" i="2"/>
  <c r="K57" i="2"/>
  <c r="K55" i="2"/>
  <c r="K58" i="2"/>
  <c r="K60" i="2"/>
  <c r="K61" i="2"/>
  <c r="K59" i="2"/>
  <c r="K62" i="2"/>
  <c r="K64" i="2"/>
  <c r="K63" i="2"/>
  <c r="K66" i="2"/>
  <c r="K65" i="2"/>
  <c r="K67" i="2"/>
  <c r="K68" i="2"/>
  <c r="K71" i="2"/>
  <c r="K69" i="2"/>
  <c r="K72" i="2"/>
  <c r="K70" i="2"/>
  <c r="K73" i="2"/>
  <c r="K74" i="2"/>
  <c r="K75" i="2"/>
  <c r="K76" i="2"/>
  <c r="K47" i="2"/>
  <c r="J49" i="2"/>
  <c r="J48" i="2"/>
  <c r="J50" i="2"/>
  <c r="J51" i="2"/>
  <c r="J54" i="2"/>
  <c r="J52" i="2"/>
  <c r="J53" i="2"/>
  <c r="J56" i="2"/>
  <c r="J57" i="2"/>
  <c r="J55" i="2"/>
  <c r="J58" i="2"/>
  <c r="J60" i="2"/>
  <c r="J61" i="2"/>
  <c r="J59" i="2"/>
  <c r="J62" i="2"/>
  <c r="J64" i="2"/>
  <c r="J63" i="2"/>
  <c r="J66" i="2"/>
  <c r="J65" i="2"/>
  <c r="J67" i="2"/>
  <c r="J68" i="2"/>
  <c r="J71" i="2"/>
  <c r="J69" i="2"/>
  <c r="J72" i="2"/>
  <c r="J70" i="2"/>
  <c r="J73" i="2"/>
  <c r="J74" i="2"/>
  <c r="J75" i="2"/>
  <c r="J76" i="2"/>
  <c r="J47" i="2"/>
  <c r="I49" i="2"/>
  <c r="I48" i="2"/>
  <c r="I50" i="2"/>
  <c r="I51" i="2"/>
  <c r="I54" i="2"/>
  <c r="I52" i="2"/>
  <c r="I53" i="2"/>
  <c r="I56" i="2"/>
  <c r="I57" i="2"/>
  <c r="I55" i="2"/>
  <c r="I58" i="2"/>
  <c r="I60" i="2"/>
  <c r="I61" i="2"/>
  <c r="I59" i="2"/>
  <c r="I62" i="2"/>
  <c r="I64" i="2"/>
  <c r="I63" i="2"/>
  <c r="I66" i="2"/>
  <c r="I65" i="2"/>
  <c r="I67" i="2"/>
  <c r="I68" i="2"/>
  <c r="I71" i="2"/>
  <c r="I69" i="2"/>
  <c r="I72" i="2"/>
  <c r="I70" i="2"/>
  <c r="I73" i="2"/>
  <c r="I74" i="2"/>
  <c r="I75" i="2"/>
  <c r="I76" i="2"/>
  <c r="I47" i="2"/>
  <c r="H49" i="2"/>
  <c r="H48" i="2"/>
  <c r="H50" i="2"/>
  <c r="H51" i="2"/>
  <c r="H54" i="2"/>
  <c r="H52" i="2"/>
  <c r="H53" i="2"/>
  <c r="H56" i="2"/>
  <c r="H57" i="2"/>
  <c r="H55" i="2"/>
  <c r="H58" i="2"/>
  <c r="H60" i="2"/>
  <c r="H61" i="2"/>
  <c r="H59" i="2"/>
  <c r="H62" i="2"/>
  <c r="H64" i="2"/>
  <c r="H63" i="2"/>
  <c r="H66" i="2"/>
  <c r="H65" i="2"/>
  <c r="H67" i="2"/>
  <c r="H68" i="2"/>
  <c r="H71" i="2"/>
  <c r="H69" i="2"/>
  <c r="H72" i="2"/>
  <c r="H70" i="2"/>
  <c r="H73" i="2"/>
  <c r="H74" i="2"/>
  <c r="H75" i="2"/>
  <c r="H76" i="2"/>
  <c r="H47" i="2"/>
  <c r="G49" i="2"/>
  <c r="G48" i="2"/>
  <c r="G50" i="2"/>
  <c r="G51" i="2"/>
  <c r="G54" i="2"/>
  <c r="G52" i="2"/>
  <c r="G53" i="2"/>
  <c r="G56" i="2"/>
  <c r="G57" i="2"/>
  <c r="G55" i="2"/>
  <c r="G58" i="2"/>
  <c r="G60" i="2"/>
  <c r="G61" i="2"/>
  <c r="G59" i="2"/>
  <c r="G62" i="2"/>
  <c r="G64" i="2"/>
  <c r="G63" i="2"/>
  <c r="G66" i="2"/>
  <c r="G65" i="2"/>
  <c r="G67" i="2"/>
  <c r="G68" i="2"/>
  <c r="G71" i="2"/>
  <c r="G69" i="2"/>
  <c r="G72" i="2"/>
  <c r="G70" i="2"/>
  <c r="G73" i="2"/>
  <c r="G74" i="2"/>
  <c r="G75" i="2"/>
  <c r="G76" i="2"/>
  <c r="G47" i="2"/>
  <c r="E49" i="2"/>
  <c r="E48" i="2"/>
  <c r="E50" i="2"/>
  <c r="E51" i="2"/>
  <c r="E54" i="2"/>
  <c r="E52" i="2"/>
  <c r="E53" i="2"/>
  <c r="E56" i="2"/>
  <c r="E57" i="2"/>
  <c r="E55" i="2"/>
  <c r="E58" i="2"/>
  <c r="E60" i="2"/>
  <c r="E61" i="2"/>
  <c r="E59" i="2"/>
  <c r="E62" i="2"/>
  <c r="E64" i="2"/>
  <c r="E63" i="2"/>
  <c r="E66" i="2"/>
  <c r="E65" i="2"/>
  <c r="E67" i="2"/>
  <c r="E68" i="2"/>
  <c r="E71" i="2"/>
  <c r="E69" i="2"/>
  <c r="E72" i="2"/>
  <c r="E70" i="2"/>
  <c r="E73" i="2"/>
  <c r="E74" i="2"/>
  <c r="E75" i="2"/>
  <c r="E76" i="2"/>
  <c r="E47" i="2"/>
  <c r="F49" i="2"/>
  <c r="F48" i="2"/>
  <c r="F50" i="2"/>
  <c r="F51" i="2"/>
  <c r="F54" i="2"/>
  <c r="F52" i="2"/>
  <c r="F53" i="2"/>
  <c r="F56" i="2"/>
  <c r="F57" i="2"/>
  <c r="F55" i="2"/>
  <c r="F58" i="2"/>
  <c r="F60" i="2"/>
  <c r="F61" i="2"/>
  <c r="F59" i="2"/>
  <c r="F62" i="2"/>
  <c r="F64" i="2"/>
  <c r="F63" i="2"/>
  <c r="F66" i="2"/>
  <c r="F65" i="2"/>
  <c r="F67" i="2"/>
  <c r="F68" i="2"/>
  <c r="F71" i="2"/>
  <c r="F69" i="2"/>
  <c r="F72" i="2"/>
  <c r="F70" i="2"/>
  <c r="F73" i="2"/>
  <c r="F74" i="2"/>
  <c r="F75" i="2"/>
  <c r="F76" i="2"/>
  <c r="F47" i="2"/>
  <c r="D76" i="2"/>
  <c r="D75" i="2"/>
  <c r="D74" i="2"/>
  <c r="D73" i="2"/>
  <c r="D70" i="2"/>
  <c r="D72" i="2"/>
  <c r="D69" i="2"/>
  <c r="D71" i="2"/>
  <c r="D68" i="2"/>
  <c r="D67" i="2"/>
  <c r="D65" i="2"/>
  <c r="D66" i="2"/>
  <c r="D63" i="2"/>
  <c r="D64" i="2"/>
  <c r="D62" i="2"/>
  <c r="D59" i="2"/>
  <c r="D61" i="2"/>
  <c r="D60" i="2"/>
  <c r="D58" i="2"/>
  <c r="D55" i="2"/>
  <c r="D57" i="2"/>
  <c r="D56" i="2"/>
  <c r="D53" i="2"/>
  <c r="D52" i="2"/>
  <c r="D54" i="2"/>
  <c r="D51" i="2"/>
  <c r="D50" i="2"/>
  <c r="D48" i="2"/>
  <c r="D49" i="2"/>
  <c r="D47" i="2"/>
  <c r="C49" i="2"/>
  <c r="C48" i="2"/>
  <c r="C50" i="2"/>
  <c r="C51" i="2"/>
  <c r="C54" i="2"/>
  <c r="C52" i="2"/>
  <c r="C53" i="2"/>
  <c r="C56" i="2"/>
  <c r="C57" i="2"/>
  <c r="C55" i="2"/>
  <c r="C58" i="2"/>
  <c r="C60" i="2"/>
  <c r="C61" i="2"/>
  <c r="C59" i="2"/>
  <c r="C62" i="2"/>
  <c r="C64" i="2"/>
  <c r="C63" i="2"/>
  <c r="C66" i="2"/>
  <c r="C65" i="2"/>
  <c r="C67" i="2"/>
  <c r="C68" i="2"/>
  <c r="C71" i="2"/>
  <c r="C69" i="2"/>
  <c r="C72" i="2"/>
  <c r="C70" i="2"/>
  <c r="C73" i="2"/>
  <c r="C74" i="2"/>
  <c r="C75" i="2"/>
  <c r="C76" i="2"/>
  <c r="C47" i="2"/>
  <c r="L46" i="1" l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N63" i="1"/>
  <c r="N65" i="1"/>
  <c r="N67" i="1"/>
  <c r="M45" i="1"/>
  <c r="L45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F53" i="1"/>
  <c r="F54" i="1"/>
  <c r="F59" i="1"/>
  <c r="F60" i="1"/>
  <c r="F61" i="1"/>
  <c r="F62" i="1"/>
  <c r="F65" i="1"/>
  <c r="F66" i="1"/>
  <c r="G41" i="3"/>
  <c r="N61" i="1" l="1"/>
  <c r="N59" i="1"/>
  <c r="N57" i="1"/>
  <c r="N55" i="1"/>
  <c r="N51" i="1"/>
  <c r="N49" i="1"/>
  <c r="N47" i="1"/>
  <c r="N45" i="1"/>
  <c r="N53" i="1"/>
  <c r="O65" i="1"/>
  <c r="O61" i="1"/>
  <c r="O57" i="1"/>
  <c r="O51" i="1"/>
  <c r="O47" i="1"/>
  <c r="O67" i="1"/>
  <c r="O63" i="1"/>
  <c r="O59" i="1"/>
  <c r="O55" i="1"/>
  <c r="O49" i="1"/>
  <c r="O53" i="1"/>
  <c r="O45" i="1"/>
  <c r="M25" i="1"/>
  <c r="M27" i="1"/>
  <c r="M29" i="1"/>
  <c r="M31" i="1"/>
  <c r="M33" i="1"/>
  <c r="M23" i="1"/>
  <c r="N27" i="1"/>
  <c r="N29" i="1"/>
  <c r="N31" i="1"/>
  <c r="N33" i="1"/>
  <c r="N23" i="1"/>
</calcChain>
</file>

<file path=xl/sharedStrings.xml><?xml version="1.0" encoding="utf-8"?>
<sst xmlns="http://schemas.openxmlformats.org/spreadsheetml/2006/main" count="749" uniqueCount="420">
  <si>
    <t xml:space="preserve">MIN TIMBERWOLVES </t>
  </si>
  <si>
    <t>(+6,5) -110</t>
  </si>
  <si>
    <t>O(205,5) -110</t>
  </si>
  <si>
    <t xml:space="preserve">CLE CAVALIERS </t>
  </si>
  <si>
    <t>(-6,5) -110</t>
  </si>
  <si>
    <t>U(205,5) -110</t>
  </si>
  <si>
    <t xml:space="preserve">LA CLIPPERS </t>
  </si>
  <si>
    <t>(-5) -110</t>
  </si>
  <si>
    <t>O(184,5) -110</t>
  </si>
  <si>
    <t xml:space="preserve">PHILLY 76ERS </t>
  </si>
  <si>
    <t>(+5) -110</t>
  </si>
  <si>
    <t>U(184,5) -110</t>
  </si>
  <si>
    <t xml:space="preserve">BOSTON CELTICS </t>
  </si>
  <si>
    <t>(-4,5) -110</t>
  </si>
  <si>
    <t>O(193,5) -110</t>
  </si>
  <si>
    <t xml:space="preserve">CHARLOTTE BOBCAT </t>
  </si>
  <si>
    <t>(+4,5) -110</t>
  </si>
  <si>
    <t>U(193,5) -110</t>
  </si>
  <si>
    <t xml:space="preserve">BROOKLYN NETS </t>
  </si>
  <si>
    <t>(+8,5) -110</t>
  </si>
  <si>
    <t>O(183,5) -110</t>
  </si>
  <si>
    <t xml:space="preserve">INDIANA PACERS </t>
  </si>
  <si>
    <t>(-8,5) -110</t>
  </si>
  <si>
    <t>U(183,5) -110</t>
  </si>
  <si>
    <t xml:space="preserve">NEW ORLEANS NBA </t>
  </si>
  <si>
    <t>O(196,5) -110</t>
  </si>
  <si>
    <t xml:space="preserve">DETROIT PISTONS </t>
  </si>
  <si>
    <t>U(196,5) -110</t>
  </si>
  <si>
    <t xml:space="preserve">WASH WIZZARDS </t>
  </si>
  <si>
    <t>(+4) -110</t>
  </si>
  <si>
    <t>O(197) -110</t>
  </si>
  <si>
    <t xml:space="preserve">MILWAUKEE BUCKS </t>
  </si>
  <si>
    <t>(-4) -110</t>
  </si>
  <si>
    <t>U(197) -110</t>
  </si>
  <si>
    <t xml:space="preserve">ATLANTA HAWKS </t>
  </si>
  <si>
    <t>O(204,5) -110</t>
  </si>
  <si>
    <t xml:space="preserve">DALLAS MAVERICKS </t>
  </si>
  <si>
    <t>U(204,5) -110</t>
  </si>
  <si>
    <t>GAN</t>
  </si>
  <si>
    <t>PERD</t>
  </si>
  <si>
    <t>Atlantic</t>
  </si>
  <si>
    <t>W</t>
  </si>
  <si>
    <t>L</t>
  </si>
  <si>
    <t>PCT</t>
  </si>
  <si>
    <t>GB</t>
  </si>
  <si>
    <t>CONF</t>
  </si>
  <si>
    <t>DIV</t>
  </si>
  <si>
    <t>HOME</t>
  </si>
  <si>
    <t>ROAD</t>
  </si>
  <si>
    <t>L 10</t>
  </si>
  <si>
    <t>STREAK</t>
  </si>
  <si>
    <t>New York</t>
  </si>
  <si>
    <t>0.0</t>
  </si>
  <si>
    <t>L 1</t>
  </si>
  <si>
    <t>Brooklyn</t>
  </si>
  <si>
    <t>0.569</t>
  </si>
  <si>
    <t>L 2</t>
  </si>
  <si>
    <t>Boston</t>
  </si>
  <si>
    <t>W 7</t>
  </si>
  <si>
    <t>Philadelphia</t>
  </si>
  <si>
    <t>W 1</t>
  </si>
  <si>
    <t>Toronto</t>
  </si>
  <si>
    <t>14.0</t>
  </si>
  <si>
    <t>W 2</t>
  </si>
  <si>
    <t>Central</t>
  </si>
  <si>
    <t>Indiana</t>
  </si>
  <si>
    <t>Chicago</t>
  </si>
  <si>
    <t>Milwaukee</t>
  </si>
  <si>
    <t>0.510</t>
  </si>
  <si>
    <t>5.0</t>
  </si>
  <si>
    <t>19-13</t>
  </si>
  <si>
    <t>L 3</t>
  </si>
  <si>
    <t>Detroit</t>
  </si>
  <si>
    <t>11.5</t>
  </si>
  <si>
    <t>Cleveland</t>
  </si>
  <si>
    <t>Southeast</t>
  </si>
  <si>
    <t>Miami</t>
  </si>
  <si>
    <t>Atlanta</t>
  </si>
  <si>
    <t>7.5</t>
  </si>
  <si>
    <t>Orlando</t>
  </si>
  <si>
    <t>0.294</t>
  </si>
  <si>
    <t>20.5</t>
  </si>
  <si>
    <t>Washington</t>
  </si>
  <si>
    <t>W 3</t>
  </si>
  <si>
    <t>Charlotte</t>
  </si>
  <si>
    <t>Western Conference</t>
  </si>
  <si>
    <t>Northwest</t>
  </si>
  <si>
    <t>Oklahoma City</t>
  </si>
  <si>
    <t>W 4</t>
  </si>
  <si>
    <t>Denver</t>
  </si>
  <si>
    <t>6.5</t>
  </si>
  <si>
    <t>Utah</t>
  </si>
  <si>
    <t>0.538</t>
  </si>
  <si>
    <t>Portland</t>
  </si>
  <si>
    <t>Minnesota</t>
  </si>
  <si>
    <t>L 4</t>
  </si>
  <si>
    <t>Pacific</t>
  </si>
  <si>
    <t>L.A. Clippers</t>
  </si>
  <si>
    <t>Golden State</t>
  </si>
  <si>
    <t>14-15</t>
  </si>
  <si>
    <t>L.A. Lakers</t>
  </si>
  <si>
    <t>Sacramento</t>
  </si>
  <si>
    <t>Phoenix</t>
  </si>
  <si>
    <t>18.5</t>
  </si>
  <si>
    <t>Southwest</t>
  </si>
  <si>
    <t>San Antonio</t>
  </si>
  <si>
    <t>Memphis</t>
  </si>
  <si>
    <t>0.640</t>
  </si>
  <si>
    <t>7.0</t>
  </si>
  <si>
    <t>18-13</t>
  </si>
  <si>
    <t>Houston</t>
  </si>
  <si>
    <t>12.5</t>
  </si>
  <si>
    <t>Dallas</t>
  </si>
  <si>
    <t>New Orleans</t>
  </si>
  <si>
    <t>22.5</t>
  </si>
  <si>
    <t>32</t>
  </si>
  <si>
    <t>17</t>
  </si>
  <si>
    <t>20-9</t>
  </si>
  <si>
    <t>5-4</t>
  </si>
  <si>
    <t>13-10</t>
  </si>
  <si>
    <t>7-3</t>
  </si>
  <si>
    <t>29</t>
  </si>
  <si>
    <t>22</t>
  </si>
  <si>
    <t>22-11</t>
  </si>
  <si>
    <t>9-3</t>
  </si>
  <si>
    <t>4-6</t>
  </si>
  <si>
    <t>23</t>
  </si>
  <si>
    <t>5-5</t>
  </si>
  <si>
    <t>6-6</t>
  </si>
  <si>
    <t>6-4</t>
  </si>
  <si>
    <t>19</t>
  </si>
  <si>
    <t>6-19</t>
  </si>
  <si>
    <t>31</t>
  </si>
  <si>
    <t>7-2</t>
  </si>
  <si>
    <t>11-16</t>
  </si>
  <si>
    <t>30</t>
  </si>
  <si>
    <t>7-4</t>
  </si>
  <si>
    <t>25</t>
  </si>
  <si>
    <t>24</t>
  </si>
  <si>
    <t>7-8</t>
  </si>
  <si>
    <t>13-11</t>
  </si>
  <si>
    <t>12-13</t>
  </si>
  <si>
    <t>6-5</t>
  </si>
  <si>
    <t>6-18</t>
  </si>
  <si>
    <t>16</t>
  </si>
  <si>
    <t>35</t>
  </si>
  <si>
    <t>12-19</t>
  </si>
  <si>
    <t>2-10</t>
  </si>
  <si>
    <t>7-21</t>
  </si>
  <si>
    <t>34</t>
  </si>
  <si>
    <t>14</t>
  </si>
  <si>
    <t>16-9</t>
  </si>
  <si>
    <t>7-1</t>
  </si>
  <si>
    <t>22-3</t>
  </si>
  <si>
    <t>8-2</t>
  </si>
  <si>
    <t>17-9</t>
  </si>
  <si>
    <t>15</t>
  </si>
  <si>
    <t>36</t>
  </si>
  <si>
    <t>1-9</t>
  </si>
  <si>
    <t>4-8</t>
  </si>
  <si>
    <t>11-14</t>
  </si>
  <si>
    <t>39</t>
  </si>
  <si>
    <t>8-19</t>
  </si>
  <si>
    <t>3-7</t>
  </si>
  <si>
    <t>12</t>
  </si>
  <si>
    <t>23-3</t>
  </si>
  <si>
    <t>33</t>
  </si>
  <si>
    <t>9-1</t>
  </si>
  <si>
    <t>28</t>
  </si>
  <si>
    <t>9-18</t>
  </si>
  <si>
    <t>26</t>
  </si>
  <si>
    <t>17-8</t>
  </si>
  <si>
    <t>18</t>
  </si>
  <si>
    <t>11-18</t>
  </si>
  <si>
    <t>12-12</t>
  </si>
  <si>
    <t>21</t>
  </si>
  <si>
    <t>15-10</t>
  </si>
  <si>
    <t>3-5</t>
  </si>
  <si>
    <t>14-12</t>
  </si>
  <si>
    <t>5-21</t>
  </si>
  <si>
    <t>4-5</t>
  </si>
  <si>
    <t>40</t>
  </si>
  <si>
    <t>22-8</t>
  </si>
  <si>
    <t>11-2</t>
  </si>
  <si>
    <t>22-2</t>
  </si>
  <si>
    <t>12-10</t>
  </si>
  <si>
    <t>11-19</t>
  </si>
  <si>
    <t>4-7</t>
  </si>
  <si>
    <t>18-8</t>
  </si>
  <si>
    <t>8-15</t>
  </si>
  <si>
    <t>EASTERN CONFERENCE</t>
  </si>
  <si>
    <t>RL</t>
  </si>
  <si>
    <t>#</t>
  </si>
  <si>
    <t>HORA</t>
  </si>
  <si>
    <t>EQUIPOS</t>
  </si>
  <si>
    <t>GANADOR</t>
  </si>
  <si>
    <t>RUNLINE</t>
  </si>
  <si>
    <t>TOTALES</t>
  </si>
  <si>
    <t>ROT</t>
  </si>
  <si>
    <t>PPG</t>
  </si>
  <si>
    <t>TEAM</t>
  </si>
  <si>
    <t>GAMES</t>
  </si>
  <si>
    <t>HME</t>
  </si>
  <si>
    <t>OPP</t>
  </si>
  <si>
    <t>DIFF</t>
  </si>
  <si>
    <t>+9.59</t>
  </si>
  <si>
    <t>+2.96</t>
  </si>
  <si>
    <t>+3.94</t>
  </si>
  <si>
    <t>+8.55</t>
  </si>
  <si>
    <t>+6.21</t>
  </si>
  <si>
    <t>+1.10</t>
  </si>
  <si>
    <t>-1.88</t>
  </si>
  <si>
    <t>-0.06</t>
  </si>
  <si>
    <t>+4.79</t>
  </si>
  <si>
    <t>+6.37</t>
  </si>
  <si>
    <t>-0.73</t>
  </si>
  <si>
    <t>-1.49</t>
  </si>
  <si>
    <t>-1.10</t>
  </si>
  <si>
    <t>-2.15</t>
  </si>
  <si>
    <t>-2.06</t>
  </si>
  <si>
    <t>-4.37</t>
  </si>
  <si>
    <t>+0.16</t>
  </si>
  <si>
    <t>-6.64</t>
  </si>
  <si>
    <t>-1.92</t>
  </si>
  <si>
    <t>-5.27</t>
  </si>
  <si>
    <t>+0.33</t>
  </si>
  <si>
    <t>-4.81</t>
  </si>
  <si>
    <t>-8.61</t>
  </si>
  <si>
    <t>-3.73</t>
  </si>
  <si>
    <t>+1.63</t>
  </si>
  <si>
    <t>+3.42</t>
  </si>
  <si>
    <t>+2.51</t>
  </si>
  <si>
    <t>-3.10</t>
  </si>
  <si>
    <t>-3.76</t>
  </si>
  <si>
    <r>
      <t>*FG%:</t>
    </r>
    <r>
      <rPr>
        <sz val="8"/>
        <color theme="1"/>
        <rFont val="Arial"/>
        <family val="2"/>
      </rPr>
      <t xml:space="preserve"> Field Goal Percentage </t>
    </r>
    <r>
      <rPr>
        <b/>
        <sz val="8"/>
        <color theme="1"/>
        <rFont val="Arial"/>
        <family val="2"/>
      </rPr>
      <t>*3PT%:</t>
    </r>
    <r>
      <rPr>
        <sz val="8"/>
        <color theme="1"/>
        <rFont val="Arial"/>
        <family val="2"/>
      </rPr>
      <t xml:space="preserve"> Three-Point FG Percentage </t>
    </r>
    <r>
      <rPr>
        <b/>
        <sz val="8"/>
        <color theme="1"/>
        <rFont val="Arial"/>
        <family val="2"/>
      </rPr>
      <t>*FT%:</t>
    </r>
    <r>
      <rPr>
        <sz val="8"/>
        <color theme="1"/>
        <rFont val="Arial"/>
        <family val="2"/>
      </rPr>
      <t xml:space="preserve"> Free Throw Percentage</t>
    </r>
  </si>
  <si>
    <r>
      <t>*PPG:</t>
    </r>
    <r>
      <rPr>
        <sz val="8"/>
        <color theme="1"/>
        <rFont val="Arial"/>
        <family val="2"/>
      </rPr>
      <t xml:space="preserve"> Points Per Game </t>
    </r>
    <r>
      <rPr>
        <b/>
        <sz val="8"/>
        <color theme="1"/>
        <rFont val="Arial"/>
        <family val="2"/>
      </rPr>
      <t>*APG:</t>
    </r>
    <r>
      <rPr>
        <sz val="8"/>
        <color theme="1"/>
        <rFont val="Arial"/>
        <family val="2"/>
      </rPr>
      <t xml:space="preserve"> Assists Per Game</t>
    </r>
  </si>
  <si>
    <t>07:35:00 p,m,</t>
  </si>
  <si>
    <t>08:05:00 p,m,</t>
  </si>
  <si>
    <t>08:35:00 p,m,</t>
  </si>
  <si>
    <t>09:05:00 p,m,</t>
  </si>
  <si>
    <t>11/01/1900  12:00:00 a,m,</t>
  </si>
  <si>
    <t>12/01/1900  12:00:00 a,m,</t>
  </si>
  <si>
    <t>13/01/1900  12:00:00 a,m,</t>
  </si>
  <si>
    <t>14/01/1900  12:00:00 a,m,</t>
  </si>
  <si>
    <t>15/01/1900  12:00:00 a,m,</t>
  </si>
  <si>
    <t>16/01/1900  12:00:00 a,m,</t>
  </si>
  <si>
    <t>SUMA</t>
  </si>
  <si>
    <t>BAJA</t>
  </si>
  <si>
    <t>ALTA</t>
  </si>
  <si>
    <t>APUESTA</t>
  </si>
  <si>
    <t>DIF</t>
  </si>
  <si>
    <t>EQUIPO</t>
  </si>
  <si>
    <t>Hora</t>
  </si>
  <si>
    <t>Equipos</t>
  </si>
  <si>
    <t>Línea</t>
  </si>
  <si>
    <t>Total</t>
  </si>
  <si>
    <t>Resultado</t>
  </si>
  <si>
    <t xml:space="preserve">-3½-110 </t>
  </si>
  <si>
    <t xml:space="preserve">o197-110 </t>
  </si>
  <si>
    <t>ORLANDO</t>
  </si>
  <si>
    <t xml:space="preserve">+3½-110 </t>
  </si>
  <si>
    <t xml:space="preserve">u197-110 </t>
  </si>
  <si>
    <t>SAN ANTONIO</t>
  </si>
  <si>
    <t>CHARLOTTE</t>
  </si>
  <si>
    <t>DENVER</t>
  </si>
  <si>
    <t>BROOKLYN</t>
  </si>
  <si>
    <t>WASHINGTON</t>
  </si>
  <si>
    <t>DETROIT</t>
  </si>
  <si>
    <t>TORONTO</t>
  </si>
  <si>
    <t xml:space="preserve">+8½-110 </t>
  </si>
  <si>
    <t xml:space="preserve">-8½-110 </t>
  </si>
  <si>
    <t>CHICAGO</t>
  </si>
  <si>
    <t xml:space="preserve">+1½-110 </t>
  </si>
  <si>
    <t xml:space="preserve">o183-110 </t>
  </si>
  <si>
    <t>BOSTON</t>
  </si>
  <si>
    <t xml:space="preserve">-1½-110 </t>
  </si>
  <si>
    <t xml:space="preserve">u183-110 </t>
  </si>
  <si>
    <t>UTAH</t>
  </si>
  <si>
    <t xml:space="preserve">o193-110 </t>
  </si>
  <si>
    <t xml:space="preserve">u193-110 </t>
  </si>
  <si>
    <t>PORTLAND</t>
  </si>
  <si>
    <t xml:space="preserve">o192-110 </t>
  </si>
  <si>
    <t>NEW ORLEANS</t>
  </si>
  <si>
    <t xml:space="preserve">u192-110 </t>
  </si>
  <si>
    <t>PHILADELPHIA</t>
  </si>
  <si>
    <t xml:space="preserve">+5½-110 </t>
  </si>
  <si>
    <t xml:space="preserve">o195½-110 </t>
  </si>
  <si>
    <t>MILWAUKEE</t>
  </si>
  <si>
    <t xml:space="preserve">-5½-110 </t>
  </si>
  <si>
    <t xml:space="preserve">u195½-110 </t>
  </si>
  <si>
    <t>SACRAMENTO</t>
  </si>
  <si>
    <t xml:space="preserve">o209-110 </t>
  </si>
  <si>
    <t>DALLAS</t>
  </si>
  <si>
    <t xml:space="preserve">u209-110 </t>
  </si>
  <si>
    <t>HOUSTON</t>
  </si>
  <si>
    <t>L.A. CLIPPERS</t>
  </si>
  <si>
    <t>0.585</t>
  </si>
  <si>
    <t>2.5</t>
  </si>
  <si>
    <t>17-16</t>
  </si>
  <si>
    <t>0.431</t>
  </si>
  <si>
    <t>10.5</t>
  </si>
  <si>
    <t>13-15</t>
  </si>
  <si>
    <t>16-13</t>
  </si>
  <si>
    <t>0.396</t>
  </si>
  <si>
    <t>14-13</t>
  </si>
  <si>
    <t>0.604</t>
  </si>
  <si>
    <t>0.577</t>
  </si>
  <si>
    <t>1.5</t>
  </si>
  <si>
    <t>20-14</t>
  </si>
  <si>
    <t>0.389</t>
  </si>
  <si>
    <t>17-17</t>
  </si>
  <si>
    <t>15-15</t>
  </si>
  <si>
    <t>0.302</t>
  </si>
  <si>
    <t>16.0</t>
  </si>
  <si>
    <t>0.720</t>
  </si>
  <si>
    <t>21.5</t>
  </si>
  <si>
    <t>0.288</t>
  </si>
  <si>
    <t>22.0</t>
  </si>
  <si>
    <t>0.231</t>
  </si>
  <si>
    <t>25.0</t>
  </si>
  <si>
    <t>20-10</t>
  </si>
  <si>
    <t>19-8</t>
  </si>
  <si>
    <t>23-11</t>
  </si>
  <si>
    <t>19-10</t>
  </si>
  <si>
    <t>6-16</t>
  </si>
  <si>
    <t>11-17</t>
  </si>
  <si>
    <t>2-8</t>
  </si>
  <si>
    <t>7-19</t>
  </si>
  <si>
    <t>20-12</t>
  </si>
  <si>
    <t>21-5</t>
  </si>
  <si>
    <t>23-10</t>
  </si>
  <si>
    <t>15-12</t>
  </si>
  <si>
    <t>37</t>
  </si>
  <si>
    <t>9-16</t>
  </si>
  <si>
    <t>10-3</t>
  </si>
  <si>
    <t>8-23</t>
  </si>
  <si>
    <t>4-22</t>
  </si>
  <si>
    <t>6-27</t>
  </si>
  <si>
    <t>2-7</t>
  </si>
  <si>
    <t>9-20</t>
  </si>
  <si>
    <t>0.736</t>
  </si>
  <si>
    <t>0.611</t>
  </si>
  <si>
    <t>0.556</t>
  </si>
  <si>
    <t>9.5</t>
  </si>
  <si>
    <t>17-18</t>
  </si>
  <si>
    <t>0.472</t>
  </si>
  <si>
    <t>16-16</t>
  </si>
  <si>
    <t>L 5</t>
  </si>
  <si>
    <t>0.380</t>
  </si>
  <si>
    <t>0.696</t>
  </si>
  <si>
    <t>15-17</t>
  </si>
  <si>
    <t>0.463</t>
  </si>
  <si>
    <t>13.0</t>
  </si>
  <si>
    <t>14-19</t>
  </si>
  <si>
    <t>0.352</t>
  </si>
  <si>
    <t>19.0</t>
  </si>
  <si>
    <t>0.321</t>
  </si>
  <si>
    <t>0.778</t>
  </si>
  <si>
    <t>0.647</t>
  </si>
  <si>
    <t>0.527</t>
  </si>
  <si>
    <t>13.5</t>
  </si>
  <si>
    <t>0.442</t>
  </si>
  <si>
    <t>18.0</t>
  </si>
  <si>
    <t>0.358</t>
  </si>
  <si>
    <t>27-7</t>
  </si>
  <si>
    <t>5-3</t>
  </si>
  <si>
    <t>23-4</t>
  </si>
  <si>
    <t>16-10</t>
  </si>
  <si>
    <t>20-6</t>
  </si>
  <si>
    <t>10-18</t>
  </si>
  <si>
    <t>8-20</t>
  </si>
  <si>
    <t>7-18</t>
  </si>
  <si>
    <t>26-9</t>
  </si>
  <si>
    <t>8-4</t>
  </si>
  <si>
    <t>18-12</t>
  </si>
  <si>
    <t>16-7</t>
  </si>
  <si>
    <t>16-11</t>
  </si>
  <si>
    <t>5-23</t>
  </si>
  <si>
    <t>10-21</t>
  </si>
  <si>
    <t>42</t>
  </si>
  <si>
    <t>21-8</t>
  </si>
  <si>
    <t>12-20</t>
  </si>
  <si>
    <t>10-23</t>
  </si>
  <si>
    <t>9-15</t>
  </si>
  <si>
    <t>10-19</t>
  </si>
  <si>
    <t>1</t>
  </si>
  <si>
    <t>POSICION</t>
  </si>
  <si>
    <t xml:space="preserve">o189½-110 </t>
  </si>
  <si>
    <t xml:space="preserve">u189½-110 </t>
  </si>
  <si>
    <t xml:space="preserve">+4½-110 </t>
  </si>
  <si>
    <t xml:space="preserve">o195-110 </t>
  </si>
  <si>
    <t xml:space="preserve">-4½-110 </t>
  </si>
  <si>
    <t xml:space="preserve">u195-110 </t>
  </si>
  <si>
    <t>MEMPHIS</t>
  </si>
  <si>
    <t xml:space="preserve">o186-110 </t>
  </si>
  <si>
    <t xml:space="preserve">u186-110 </t>
  </si>
  <si>
    <t xml:space="preserve">o181-110 </t>
  </si>
  <si>
    <t xml:space="preserve">u181-110 </t>
  </si>
  <si>
    <t xml:space="preserve">o202-110 </t>
  </si>
  <si>
    <t xml:space="preserve">u202-110 </t>
  </si>
  <si>
    <t xml:space="preserve">o202½-110 </t>
  </si>
  <si>
    <t xml:space="preserve">u202½-110 </t>
  </si>
  <si>
    <t xml:space="preserve">o208½-110 </t>
  </si>
  <si>
    <t xml:space="preserve">u208½-110 </t>
  </si>
  <si>
    <t>PHOENIX</t>
  </si>
  <si>
    <t>GOLDEN STATE</t>
  </si>
  <si>
    <t>RUN LINE</t>
  </si>
  <si>
    <t>GANAR</t>
  </si>
  <si>
    <t>1/2 litro</t>
  </si>
  <si>
    <t>litro</t>
  </si>
  <si>
    <t>2 litros</t>
  </si>
  <si>
    <t>DIAMETRO</t>
  </si>
  <si>
    <t>ALTURA</t>
  </si>
  <si>
    <t>BOTELLA</t>
  </si>
  <si>
    <t>TAPA</t>
  </si>
  <si>
    <t>CAP,  ENVASE</t>
  </si>
  <si>
    <t>BOQUILLAS</t>
  </si>
  <si>
    <t>VUELTAS/min</t>
  </si>
  <si>
    <t>BOT/min</t>
  </si>
  <si>
    <t>MAQUINA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</si>
</sst>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7.7"/>
      <color rgb="FFFF0000"/>
      <name val="Arial"/>
      <family val="2"/>
    </font>
    <font>
      <sz val="7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CCD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8C9BBA"/>
        <bgColor indexed="64"/>
      </patternFill>
    </fill>
    <fill>
      <patternFill patternType="solid">
        <fgColor rgb="FF0033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3" fillId="2" borderId="4" xfId="0" applyFont="1" applyFill="1" applyBorder="1" applyAlignment="1">
      <alignment horizontal="center" vertical="top" wrapText="1"/>
    </xf>
    <xf numFmtId="18" fontId="4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8" fontId="4" fillId="4" borderId="5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0" xfId="1" applyAlignment="1">
      <alignment horizontal="center" vertical="top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8" fontId="4" fillId="4" borderId="10" xfId="0" applyNumberFormat="1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 wrapText="1"/>
    </xf>
    <xf numFmtId="18" fontId="4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8" fontId="11" fillId="0" borderId="2" xfId="0" applyNumberFormat="1" applyFont="1" applyBorder="1" applyAlignment="1">
      <alignment vertical="center" wrapText="1"/>
    </xf>
    <xf numFmtId="18" fontId="11" fillId="0" borderId="12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" fontId="11" fillId="0" borderId="2" xfId="0" applyNumberFormat="1" applyFont="1" applyBorder="1" applyAlignment="1">
      <alignment vertical="center" wrapText="1"/>
    </xf>
    <xf numFmtId="18" fontId="11" fillId="0" borderId="12" xfId="0" applyNumberFormat="1" applyFont="1" applyBorder="1" applyAlignment="1">
      <alignment vertical="center" wrapText="1"/>
    </xf>
    <xf numFmtId="18" fontId="11" fillId="0" borderId="1" xfId="0" applyNumberFormat="1" applyFont="1" applyBorder="1" applyAlignment="1">
      <alignment vertical="center" wrapText="1"/>
    </xf>
    <xf numFmtId="18" fontId="11" fillId="0" borderId="4" xfId="0" applyNumberFormat="1" applyFont="1" applyBorder="1" applyAlignment="1">
      <alignment vertical="center" wrapText="1"/>
    </xf>
    <xf numFmtId="18" fontId="11" fillId="0" borderId="7" xfId="0" applyNumberFormat="1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9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43</xdr:row>
          <xdr:rowOff>55033</xdr:rowOff>
        </xdr:from>
        <xdr:to>
          <xdr:col>6</xdr:col>
          <xdr:colOff>229658</xdr:colOff>
          <xdr:row>44</xdr:row>
          <xdr:rowOff>92075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43</xdr:row>
          <xdr:rowOff>55033</xdr:rowOff>
        </xdr:from>
        <xdr:to>
          <xdr:col>6</xdr:col>
          <xdr:colOff>229658</xdr:colOff>
          <xdr:row>44</xdr:row>
          <xdr:rowOff>92075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44</xdr:row>
          <xdr:rowOff>92075</xdr:rowOff>
        </xdr:from>
        <xdr:to>
          <xdr:col>6</xdr:col>
          <xdr:colOff>229658</xdr:colOff>
          <xdr:row>45</xdr:row>
          <xdr:rowOff>86783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44</xdr:row>
          <xdr:rowOff>92075</xdr:rowOff>
        </xdr:from>
        <xdr:to>
          <xdr:col>6</xdr:col>
          <xdr:colOff>229658</xdr:colOff>
          <xdr:row>45</xdr:row>
          <xdr:rowOff>86783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51</xdr:row>
          <xdr:rowOff>125942</xdr:rowOff>
        </xdr:from>
        <xdr:to>
          <xdr:col>6</xdr:col>
          <xdr:colOff>229658</xdr:colOff>
          <xdr:row>52</xdr:row>
          <xdr:rowOff>120650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51</xdr:row>
          <xdr:rowOff>125942</xdr:rowOff>
        </xdr:from>
        <xdr:to>
          <xdr:col>6</xdr:col>
          <xdr:colOff>229658</xdr:colOff>
          <xdr:row>52</xdr:row>
          <xdr:rowOff>120650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52</xdr:row>
          <xdr:rowOff>139700</xdr:rowOff>
        </xdr:from>
        <xdr:to>
          <xdr:col>6</xdr:col>
          <xdr:colOff>229658</xdr:colOff>
          <xdr:row>53</xdr:row>
          <xdr:rowOff>134408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52</xdr:row>
          <xdr:rowOff>139700</xdr:rowOff>
        </xdr:from>
        <xdr:to>
          <xdr:col>6</xdr:col>
          <xdr:colOff>229658</xdr:colOff>
          <xdr:row>53</xdr:row>
          <xdr:rowOff>134408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53</xdr:row>
          <xdr:rowOff>77258</xdr:rowOff>
        </xdr:from>
        <xdr:to>
          <xdr:col>6</xdr:col>
          <xdr:colOff>229658</xdr:colOff>
          <xdr:row>54</xdr:row>
          <xdr:rowOff>114300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53</xdr:row>
          <xdr:rowOff>77258</xdr:rowOff>
        </xdr:from>
        <xdr:to>
          <xdr:col>6</xdr:col>
          <xdr:colOff>229658</xdr:colOff>
          <xdr:row>54</xdr:row>
          <xdr:rowOff>114300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54</xdr:row>
          <xdr:rowOff>66675</xdr:rowOff>
        </xdr:from>
        <xdr:to>
          <xdr:col>6</xdr:col>
          <xdr:colOff>229658</xdr:colOff>
          <xdr:row>55</xdr:row>
          <xdr:rowOff>103717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54</xdr:row>
          <xdr:rowOff>66675</xdr:rowOff>
        </xdr:from>
        <xdr:to>
          <xdr:col>6</xdr:col>
          <xdr:colOff>229658</xdr:colOff>
          <xdr:row>55</xdr:row>
          <xdr:rowOff>103717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75142</xdr:rowOff>
        </xdr:from>
        <xdr:to>
          <xdr:col>6</xdr:col>
          <xdr:colOff>229658</xdr:colOff>
          <xdr:row>68</xdr:row>
          <xdr:rowOff>112183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75142</xdr:rowOff>
        </xdr:from>
        <xdr:to>
          <xdr:col>6</xdr:col>
          <xdr:colOff>229658</xdr:colOff>
          <xdr:row>68</xdr:row>
          <xdr:rowOff>112183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3" name="Control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5" name="Control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7" name="Control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8" name="Control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099" name="Control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00" name="Control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01" name="Control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02" name="Control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03" name="Control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04" name="Control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43</xdr:row>
          <xdr:rowOff>55033</xdr:rowOff>
        </xdr:from>
        <xdr:to>
          <xdr:col>6</xdr:col>
          <xdr:colOff>229658</xdr:colOff>
          <xdr:row>44</xdr:row>
          <xdr:rowOff>92075</xdr:rowOff>
        </xdr:to>
        <xdr:sp macro="" textlink="">
          <xdr:nvSpPr>
            <xdr:cNvPr id="3105" name="Control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43</xdr:row>
          <xdr:rowOff>55033</xdr:rowOff>
        </xdr:from>
        <xdr:to>
          <xdr:col>6</xdr:col>
          <xdr:colOff>229658</xdr:colOff>
          <xdr:row>44</xdr:row>
          <xdr:rowOff>92075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44</xdr:row>
          <xdr:rowOff>92075</xdr:rowOff>
        </xdr:from>
        <xdr:to>
          <xdr:col>6</xdr:col>
          <xdr:colOff>229658</xdr:colOff>
          <xdr:row>45</xdr:row>
          <xdr:rowOff>86783</xdr:rowOff>
        </xdr:to>
        <xdr:sp macro="" textlink="">
          <xdr:nvSpPr>
            <xdr:cNvPr id="3107" name="Control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44</xdr:row>
          <xdr:rowOff>92075</xdr:rowOff>
        </xdr:from>
        <xdr:to>
          <xdr:col>6</xdr:col>
          <xdr:colOff>229658</xdr:colOff>
          <xdr:row>45</xdr:row>
          <xdr:rowOff>86783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51</xdr:row>
          <xdr:rowOff>125942</xdr:rowOff>
        </xdr:from>
        <xdr:to>
          <xdr:col>6</xdr:col>
          <xdr:colOff>229658</xdr:colOff>
          <xdr:row>52</xdr:row>
          <xdr:rowOff>120650</xdr:rowOff>
        </xdr:to>
        <xdr:sp macro="" textlink="">
          <xdr:nvSpPr>
            <xdr:cNvPr id="3109" name="Control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51</xdr:row>
          <xdr:rowOff>125942</xdr:rowOff>
        </xdr:from>
        <xdr:to>
          <xdr:col>6</xdr:col>
          <xdr:colOff>229658</xdr:colOff>
          <xdr:row>52</xdr:row>
          <xdr:rowOff>120650</xdr:rowOff>
        </xdr:to>
        <xdr:sp macro="" textlink="">
          <xdr:nvSpPr>
            <xdr:cNvPr id="3110" name="Control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52</xdr:row>
          <xdr:rowOff>139700</xdr:rowOff>
        </xdr:from>
        <xdr:to>
          <xdr:col>6</xdr:col>
          <xdr:colOff>229658</xdr:colOff>
          <xdr:row>53</xdr:row>
          <xdr:rowOff>134408</xdr:rowOff>
        </xdr:to>
        <xdr:sp macro="" textlink="">
          <xdr:nvSpPr>
            <xdr:cNvPr id="3111" name="Control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52</xdr:row>
          <xdr:rowOff>139700</xdr:rowOff>
        </xdr:from>
        <xdr:to>
          <xdr:col>6</xdr:col>
          <xdr:colOff>229658</xdr:colOff>
          <xdr:row>53</xdr:row>
          <xdr:rowOff>134408</xdr:rowOff>
        </xdr:to>
        <xdr:sp macro="" textlink="">
          <xdr:nvSpPr>
            <xdr:cNvPr id="3112" name="Control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53</xdr:row>
          <xdr:rowOff>77258</xdr:rowOff>
        </xdr:from>
        <xdr:to>
          <xdr:col>6</xdr:col>
          <xdr:colOff>229658</xdr:colOff>
          <xdr:row>54</xdr:row>
          <xdr:rowOff>114300</xdr:rowOff>
        </xdr:to>
        <xdr:sp macro="" textlink="">
          <xdr:nvSpPr>
            <xdr:cNvPr id="3113" name="Control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53</xdr:row>
          <xdr:rowOff>77258</xdr:rowOff>
        </xdr:from>
        <xdr:to>
          <xdr:col>6</xdr:col>
          <xdr:colOff>229658</xdr:colOff>
          <xdr:row>54</xdr:row>
          <xdr:rowOff>114300</xdr:rowOff>
        </xdr:to>
        <xdr:sp macro="" textlink="">
          <xdr:nvSpPr>
            <xdr:cNvPr id="3114" name="Control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54</xdr:row>
          <xdr:rowOff>66675</xdr:rowOff>
        </xdr:from>
        <xdr:to>
          <xdr:col>6</xdr:col>
          <xdr:colOff>229658</xdr:colOff>
          <xdr:row>55</xdr:row>
          <xdr:rowOff>103717</xdr:rowOff>
        </xdr:to>
        <xdr:sp macro="" textlink="">
          <xdr:nvSpPr>
            <xdr:cNvPr id="3115" name="Control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54</xdr:row>
          <xdr:rowOff>66675</xdr:rowOff>
        </xdr:from>
        <xdr:to>
          <xdr:col>6</xdr:col>
          <xdr:colOff>229658</xdr:colOff>
          <xdr:row>55</xdr:row>
          <xdr:rowOff>103717</xdr:rowOff>
        </xdr:to>
        <xdr:sp macro="" textlink="">
          <xdr:nvSpPr>
            <xdr:cNvPr id="3116" name="Control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75142</xdr:rowOff>
        </xdr:from>
        <xdr:to>
          <xdr:col>6</xdr:col>
          <xdr:colOff>229658</xdr:colOff>
          <xdr:row>68</xdr:row>
          <xdr:rowOff>112183</xdr:rowOff>
        </xdr:to>
        <xdr:sp macro="" textlink="">
          <xdr:nvSpPr>
            <xdr:cNvPr id="3117" name="Control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75142</xdr:rowOff>
        </xdr:from>
        <xdr:to>
          <xdr:col>6</xdr:col>
          <xdr:colOff>229658</xdr:colOff>
          <xdr:row>68</xdr:row>
          <xdr:rowOff>112183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19" name="Control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1" name="Control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2" name="Control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3" name="Control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4" name="Control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5" name="Control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6" name="Control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7" name="Control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8" name="Control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29" name="Control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1" name="Control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3" name="Control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4" name="Control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5" name="Control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55</xdr:row>
          <xdr:rowOff>84667</xdr:rowOff>
        </xdr:from>
        <xdr:to>
          <xdr:col>6</xdr:col>
          <xdr:colOff>229658</xdr:colOff>
          <xdr:row>68</xdr:row>
          <xdr:rowOff>121708</xdr:rowOff>
        </xdr:to>
        <xdr:sp macro="" textlink="">
          <xdr:nvSpPr>
            <xdr:cNvPr id="3136" name="Control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21</xdr:row>
          <xdr:rowOff>379942</xdr:rowOff>
        </xdr:from>
        <xdr:to>
          <xdr:col>6</xdr:col>
          <xdr:colOff>229658</xdr:colOff>
          <xdr:row>22</xdr:row>
          <xdr:rowOff>237067</xdr:rowOff>
        </xdr:to>
        <xdr:sp macro="" textlink="">
          <xdr:nvSpPr>
            <xdr:cNvPr id="3137" name="Control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21</xdr:row>
          <xdr:rowOff>379942</xdr:rowOff>
        </xdr:from>
        <xdr:to>
          <xdr:col>6</xdr:col>
          <xdr:colOff>229658</xdr:colOff>
          <xdr:row>22</xdr:row>
          <xdr:rowOff>237067</xdr:rowOff>
        </xdr:to>
        <xdr:sp macro="" textlink="">
          <xdr:nvSpPr>
            <xdr:cNvPr id="3138" name="Control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22</xdr:row>
          <xdr:rowOff>379942</xdr:rowOff>
        </xdr:from>
        <xdr:to>
          <xdr:col>6</xdr:col>
          <xdr:colOff>229658</xdr:colOff>
          <xdr:row>23</xdr:row>
          <xdr:rowOff>237067</xdr:rowOff>
        </xdr:to>
        <xdr:sp macro="" textlink="">
          <xdr:nvSpPr>
            <xdr:cNvPr id="3139" name="Control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22</xdr:row>
          <xdr:rowOff>379942</xdr:rowOff>
        </xdr:from>
        <xdr:to>
          <xdr:col>6</xdr:col>
          <xdr:colOff>229658</xdr:colOff>
          <xdr:row>23</xdr:row>
          <xdr:rowOff>237067</xdr:rowOff>
        </xdr:to>
        <xdr:sp macro="" textlink="">
          <xdr:nvSpPr>
            <xdr:cNvPr id="3140" name="Control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23</xdr:row>
          <xdr:rowOff>237067</xdr:rowOff>
        </xdr:from>
        <xdr:to>
          <xdr:col>6</xdr:col>
          <xdr:colOff>229658</xdr:colOff>
          <xdr:row>24</xdr:row>
          <xdr:rowOff>231775</xdr:rowOff>
        </xdr:to>
        <xdr:sp macro="" textlink="">
          <xdr:nvSpPr>
            <xdr:cNvPr id="3141" name="Control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23</xdr:row>
          <xdr:rowOff>237067</xdr:rowOff>
        </xdr:from>
        <xdr:to>
          <xdr:col>6</xdr:col>
          <xdr:colOff>229658</xdr:colOff>
          <xdr:row>24</xdr:row>
          <xdr:rowOff>231775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24</xdr:row>
          <xdr:rowOff>355600</xdr:rowOff>
        </xdr:from>
        <xdr:to>
          <xdr:col>6</xdr:col>
          <xdr:colOff>229658</xdr:colOff>
          <xdr:row>25</xdr:row>
          <xdr:rowOff>212725</xdr:rowOff>
        </xdr:to>
        <xdr:sp macro="" textlink="">
          <xdr:nvSpPr>
            <xdr:cNvPr id="3143" name="Control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24</xdr:row>
          <xdr:rowOff>355600</xdr:rowOff>
        </xdr:from>
        <xdr:to>
          <xdr:col>6</xdr:col>
          <xdr:colOff>229658</xdr:colOff>
          <xdr:row>25</xdr:row>
          <xdr:rowOff>212725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25</xdr:row>
          <xdr:rowOff>212725</xdr:rowOff>
        </xdr:from>
        <xdr:to>
          <xdr:col>6</xdr:col>
          <xdr:colOff>229658</xdr:colOff>
          <xdr:row>26</xdr:row>
          <xdr:rowOff>207433</xdr:rowOff>
        </xdr:to>
        <xdr:sp macro="" textlink="">
          <xdr:nvSpPr>
            <xdr:cNvPr id="3145" name="Control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25</xdr:row>
          <xdr:rowOff>212725</xdr:rowOff>
        </xdr:from>
        <xdr:to>
          <xdr:col>6</xdr:col>
          <xdr:colOff>229658</xdr:colOff>
          <xdr:row>26</xdr:row>
          <xdr:rowOff>207433</xdr:rowOff>
        </xdr:to>
        <xdr:sp macro="" textlink="">
          <xdr:nvSpPr>
            <xdr:cNvPr id="3146" name="Control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26</xdr:row>
          <xdr:rowOff>350308</xdr:rowOff>
        </xdr:from>
        <xdr:to>
          <xdr:col>6</xdr:col>
          <xdr:colOff>229658</xdr:colOff>
          <xdr:row>27</xdr:row>
          <xdr:rowOff>207433</xdr:rowOff>
        </xdr:to>
        <xdr:sp macro="" textlink="">
          <xdr:nvSpPr>
            <xdr:cNvPr id="3147" name="Control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26</xdr:row>
          <xdr:rowOff>350308</xdr:rowOff>
        </xdr:from>
        <xdr:to>
          <xdr:col>6</xdr:col>
          <xdr:colOff>229658</xdr:colOff>
          <xdr:row>27</xdr:row>
          <xdr:rowOff>207433</xdr:rowOff>
        </xdr:to>
        <xdr:sp macro="" textlink="">
          <xdr:nvSpPr>
            <xdr:cNvPr id="3148" name="Control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27</xdr:row>
          <xdr:rowOff>207433</xdr:rowOff>
        </xdr:from>
        <xdr:to>
          <xdr:col>6</xdr:col>
          <xdr:colOff>229658</xdr:colOff>
          <xdr:row>28</xdr:row>
          <xdr:rowOff>202142</xdr:rowOff>
        </xdr:to>
        <xdr:sp macro="" textlink="">
          <xdr:nvSpPr>
            <xdr:cNvPr id="3149" name="Control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27</xdr:row>
          <xdr:rowOff>207433</xdr:rowOff>
        </xdr:from>
        <xdr:to>
          <xdr:col>6</xdr:col>
          <xdr:colOff>229658</xdr:colOff>
          <xdr:row>28</xdr:row>
          <xdr:rowOff>202142</xdr:rowOff>
        </xdr:to>
        <xdr:sp macro="" textlink="">
          <xdr:nvSpPr>
            <xdr:cNvPr id="3150" name="Control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28</xdr:row>
          <xdr:rowOff>325967</xdr:rowOff>
        </xdr:from>
        <xdr:to>
          <xdr:col>6</xdr:col>
          <xdr:colOff>229658</xdr:colOff>
          <xdr:row>29</xdr:row>
          <xdr:rowOff>183092</xdr:rowOff>
        </xdr:to>
        <xdr:sp macro="" textlink="">
          <xdr:nvSpPr>
            <xdr:cNvPr id="3151" name="Control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28</xdr:row>
          <xdr:rowOff>325967</xdr:rowOff>
        </xdr:from>
        <xdr:to>
          <xdr:col>6</xdr:col>
          <xdr:colOff>229658</xdr:colOff>
          <xdr:row>29</xdr:row>
          <xdr:rowOff>183092</xdr:rowOff>
        </xdr:to>
        <xdr:sp macro="" textlink="">
          <xdr:nvSpPr>
            <xdr:cNvPr id="3152" name="Control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29</xdr:row>
          <xdr:rowOff>183092</xdr:rowOff>
        </xdr:from>
        <xdr:to>
          <xdr:col>6</xdr:col>
          <xdr:colOff>229658</xdr:colOff>
          <xdr:row>30</xdr:row>
          <xdr:rowOff>177800</xdr:rowOff>
        </xdr:to>
        <xdr:sp macro="" textlink="">
          <xdr:nvSpPr>
            <xdr:cNvPr id="3153" name="Control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29</xdr:row>
          <xdr:rowOff>183092</xdr:rowOff>
        </xdr:from>
        <xdr:to>
          <xdr:col>6</xdr:col>
          <xdr:colOff>229658</xdr:colOff>
          <xdr:row>30</xdr:row>
          <xdr:rowOff>177800</xdr:rowOff>
        </xdr:to>
        <xdr:sp macro="" textlink="">
          <xdr:nvSpPr>
            <xdr:cNvPr id="3154" name="Control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30</xdr:row>
          <xdr:rowOff>320675</xdr:rowOff>
        </xdr:from>
        <xdr:to>
          <xdr:col>6</xdr:col>
          <xdr:colOff>229658</xdr:colOff>
          <xdr:row>31</xdr:row>
          <xdr:rowOff>177800</xdr:rowOff>
        </xdr:to>
        <xdr:sp macro="" textlink="">
          <xdr:nvSpPr>
            <xdr:cNvPr id="3155" name="Control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30</xdr:row>
          <xdr:rowOff>320675</xdr:rowOff>
        </xdr:from>
        <xdr:to>
          <xdr:col>6</xdr:col>
          <xdr:colOff>229658</xdr:colOff>
          <xdr:row>31</xdr:row>
          <xdr:rowOff>177800</xdr:rowOff>
        </xdr:to>
        <xdr:sp macro="" textlink="">
          <xdr:nvSpPr>
            <xdr:cNvPr id="3156" name="Control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31</xdr:row>
          <xdr:rowOff>177800</xdr:rowOff>
        </xdr:from>
        <xdr:to>
          <xdr:col>6</xdr:col>
          <xdr:colOff>229658</xdr:colOff>
          <xdr:row>32</xdr:row>
          <xdr:rowOff>172508</xdr:rowOff>
        </xdr:to>
        <xdr:sp macro="" textlink="">
          <xdr:nvSpPr>
            <xdr:cNvPr id="3157" name="Control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31</xdr:row>
          <xdr:rowOff>177800</xdr:rowOff>
        </xdr:from>
        <xdr:to>
          <xdr:col>6</xdr:col>
          <xdr:colOff>229658</xdr:colOff>
          <xdr:row>32</xdr:row>
          <xdr:rowOff>172508</xdr:rowOff>
        </xdr:to>
        <xdr:sp macro="" textlink="">
          <xdr:nvSpPr>
            <xdr:cNvPr id="3158" name="Control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32</xdr:row>
          <xdr:rowOff>296333</xdr:rowOff>
        </xdr:from>
        <xdr:to>
          <xdr:col>6</xdr:col>
          <xdr:colOff>229658</xdr:colOff>
          <xdr:row>33</xdr:row>
          <xdr:rowOff>153458</xdr:rowOff>
        </xdr:to>
        <xdr:sp macro="" textlink="">
          <xdr:nvSpPr>
            <xdr:cNvPr id="3159" name="Control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32</xdr:row>
          <xdr:rowOff>296333</xdr:rowOff>
        </xdr:from>
        <xdr:to>
          <xdr:col>6</xdr:col>
          <xdr:colOff>229658</xdr:colOff>
          <xdr:row>33</xdr:row>
          <xdr:rowOff>153458</xdr:rowOff>
        </xdr:to>
        <xdr:sp macro="" textlink="">
          <xdr:nvSpPr>
            <xdr:cNvPr id="3160" name="Control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36</xdr:row>
          <xdr:rowOff>148167</xdr:rowOff>
        </xdr:from>
        <xdr:to>
          <xdr:col>6</xdr:col>
          <xdr:colOff>229658</xdr:colOff>
          <xdr:row>37</xdr:row>
          <xdr:rowOff>142875</xdr:rowOff>
        </xdr:to>
        <xdr:sp macro="" textlink="">
          <xdr:nvSpPr>
            <xdr:cNvPr id="3161" name="Control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36</xdr:row>
          <xdr:rowOff>148167</xdr:rowOff>
        </xdr:from>
        <xdr:to>
          <xdr:col>6</xdr:col>
          <xdr:colOff>229658</xdr:colOff>
          <xdr:row>37</xdr:row>
          <xdr:rowOff>142875</xdr:rowOff>
        </xdr:to>
        <xdr:sp macro="" textlink="">
          <xdr:nvSpPr>
            <xdr:cNvPr id="3162" name="Control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37</xdr:row>
          <xdr:rowOff>123825</xdr:rowOff>
        </xdr:from>
        <xdr:to>
          <xdr:col>6</xdr:col>
          <xdr:colOff>229658</xdr:colOff>
          <xdr:row>38</xdr:row>
          <xdr:rowOff>118533</xdr:rowOff>
        </xdr:to>
        <xdr:sp macro="" textlink="">
          <xdr:nvSpPr>
            <xdr:cNvPr id="3163" name="Control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37</xdr:row>
          <xdr:rowOff>123825</xdr:rowOff>
        </xdr:from>
        <xdr:to>
          <xdr:col>6</xdr:col>
          <xdr:colOff>229658</xdr:colOff>
          <xdr:row>38</xdr:row>
          <xdr:rowOff>118533</xdr:rowOff>
        </xdr:to>
        <xdr:sp macro="" textlink="">
          <xdr:nvSpPr>
            <xdr:cNvPr id="3164" name="Control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41</xdr:row>
          <xdr:rowOff>46567</xdr:rowOff>
        </xdr:from>
        <xdr:to>
          <xdr:col>6</xdr:col>
          <xdr:colOff>229658</xdr:colOff>
          <xdr:row>42</xdr:row>
          <xdr:rowOff>94192</xdr:rowOff>
        </xdr:to>
        <xdr:sp macro="" textlink="">
          <xdr:nvSpPr>
            <xdr:cNvPr id="3165" name="Control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41</xdr:row>
          <xdr:rowOff>46567</xdr:rowOff>
        </xdr:from>
        <xdr:to>
          <xdr:col>6</xdr:col>
          <xdr:colOff>229658</xdr:colOff>
          <xdr:row>42</xdr:row>
          <xdr:rowOff>94192</xdr:rowOff>
        </xdr:to>
        <xdr:sp macro="" textlink="">
          <xdr:nvSpPr>
            <xdr:cNvPr id="3166" name="Control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42</xdr:row>
          <xdr:rowOff>56092</xdr:rowOff>
        </xdr:from>
        <xdr:to>
          <xdr:col>6</xdr:col>
          <xdr:colOff>229658</xdr:colOff>
          <xdr:row>43</xdr:row>
          <xdr:rowOff>93133</xdr:rowOff>
        </xdr:to>
        <xdr:sp macro="" textlink="">
          <xdr:nvSpPr>
            <xdr:cNvPr id="3167" name="Control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42</xdr:row>
          <xdr:rowOff>56092</xdr:rowOff>
        </xdr:from>
        <xdr:to>
          <xdr:col>6</xdr:col>
          <xdr:colOff>229658</xdr:colOff>
          <xdr:row>43</xdr:row>
          <xdr:rowOff>93133</xdr:rowOff>
        </xdr:to>
        <xdr:sp macro="" textlink="">
          <xdr:nvSpPr>
            <xdr:cNvPr id="3168" name="Control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43</xdr:row>
          <xdr:rowOff>55033</xdr:rowOff>
        </xdr:from>
        <xdr:to>
          <xdr:col>6</xdr:col>
          <xdr:colOff>229658</xdr:colOff>
          <xdr:row>44</xdr:row>
          <xdr:rowOff>92075</xdr:rowOff>
        </xdr:to>
        <xdr:sp macro="" textlink="">
          <xdr:nvSpPr>
            <xdr:cNvPr id="3169" name="Control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43</xdr:row>
          <xdr:rowOff>55033</xdr:rowOff>
        </xdr:from>
        <xdr:to>
          <xdr:col>6</xdr:col>
          <xdr:colOff>229658</xdr:colOff>
          <xdr:row>44</xdr:row>
          <xdr:rowOff>92075</xdr:rowOff>
        </xdr:to>
        <xdr:sp macro="" textlink="">
          <xdr:nvSpPr>
            <xdr:cNvPr id="3170" name="Control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44</xdr:row>
          <xdr:rowOff>92075</xdr:rowOff>
        </xdr:from>
        <xdr:to>
          <xdr:col>6</xdr:col>
          <xdr:colOff>229658</xdr:colOff>
          <xdr:row>45</xdr:row>
          <xdr:rowOff>86783</xdr:rowOff>
        </xdr:to>
        <xdr:sp macro="" textlink="">
          <xdr:nvSpPr>
            <xdr:cNvPr id="3171" name="Control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44</xdr:row>
          <xdr:rowOff>92075</xdr:rowOff>
        </xdr:from>
        <xdr:to>
          <xdr:col>6</xdr:col>
          <xdr:colOff>229658</xdr:colOff>
          <xdr:row>45</xdr:row>
          <xdr:rowOff>86783</xdr:rowOff>
        </xdr:to>
        <xdr:sp macro="" textlink="">
          <xdr:nvSpPr>
            <xdr:cNvPr id="3172" name="Control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33</xdr:row>
          <xdr:rowOff>153458</xdr:rowOff>
        </xdr:from>
        <xdr:to>
          <xdr:col>6</xdr:col>
          <xdr:colOff>229658</xdr:colOff>
          <xdr:row>34</xdr:row>
          <xdr:rowOff>148167</xdr:rowOff>
        </xdr:to>
        <xdr:sp macro="" textlink="">
          <xdr:nvSpPr>
            <xdr:cNvPr id="3173" name="Control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33</xdr:row>
          <xdr:rowOff>153458</xdr:rowOff>
        </xdr:from>
        <xdr:to>
          <xdr:col>6</xdr:col>
          <xdr:colOff>229658</xdr:colOff>
          <xdr:row>34</xdr:row>
          <xdr:rowOff>148167</xdr:rowOff>
        </xdr:to>
        <xdr:sp macro="" textlink="">
          <xdr:nvSpPr>
            <xdr:cNvPr id="3174" name="Control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34</xdr:row>
          <xdr:rowOff>100542</xdr:rowOff>
        </xdr:from>
        <xdr:to>
          <xdr:col>6</xdr:col>
          <xdr:colOff>229658</xdr:colOff>
          <xdr:row>35</xdr:row>
          <xdr:rowOff>148167</xdr:rowOff>
        </xdr:to>
        <xdr:sp macro="" textlink="">
          <xdr:nvSpPr>
            <xdr:cNvPr id="3175" name="Control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34</xdr:row>
          <xdr:rowOff>100542</xdr:rowOff>
        </xdr:from>
        <xdr:to>
          <xdr:col>6</xdr:col>
          <xdr:colOff>229658</xdr:colOff>
          <xdr:row>35</xdr:row>
          <xdr:rowOff>148167</xdr:rowOff>
        </xdr:to>
        <xdr:sp macro="" textlink="">
          <xdr:nvSpPr>
            <xdr:cNvPr id="3176" name="Control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35</xdr:row>
          <xdr:rowOff>100542</xdr:rowOff>
        </xdr:from>
        <xdr:to>
          <xdr:col>6</xdr:col>
          <xdr:colOff>229658</xdr:colOff>
          <xdr:row>36</xdr:row>
          <xdr:rowOff>148167</xdr:rowOff>
        </xdr:to>
        <xdr:sp macro="" textlink="">
          <xdr:nvSpPr>
            <xdr:cNvPr id="3177" name="Control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35</xdr:row>
          <xdr:rowOff>100542</xdr:rowOff>
        </xdr:from>
        <xdr:to>
          <xdr:col>6</xdr:col>
          <xdr:colOff>229658</xdr:colOff>
          <xdr:row>36</xdr:row>
          <xdr:rowOff>148167</xdr:rowOff>
        </xdr:to>
        <xdr:sp macro="" textlink="">
          <xdr:nvSpPr>
            <xdr:cNvPr id="3178" name="Control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36</xdr:row>
          <xdr:rowOff>148167</xdr:rowOff>
        </xdr:from>
        <xdr:to>
          <xdr:col>6</xdr:col>
          <xdr:colOff>229658</xdr:colOff>
          <xdr:row>37</xdr:row>
          <xdr:rowOff>142875</xdr:rowOff>
        </xdr:to>
        <xdr:sp macro="" textlink="">
          <xdr:nvSpPr>
            <xdr:cNvPr id="3179" name="Control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36</xdr:row>
          <xdr:rowOff>148167</xdr:rowOff>
        </xdr:from>
        <xdr:to>
          <xdr:col>6</xdr:col>
          <xdr:colOff>229658</xdr:colOff>
          <xdr:row>37</xdr:row>
          <xdr:rowOff>142875</xdr:rowOff>
        </xdr:to>
        <xdr:sp macro="" textlink="">
          <xdr:nvSpPr>
            <xdr:cNvPr id="3180" name="Control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33</xdr:row>
          <xdr:rowOff>153458</xdr:rowOff>
        </xdr:from>
        <xdr:to>
          <xdr:col>6</xdr:col>
          <xdr:colOff>229658</xdr:colOff>
          <xdr:row>34</xdr:row>
          <xdr:rowOff>148167</xdr:rowOff>
        </xdr:to>
        <xdr:sp macro="" textlink="">
          <xdr:nvSpPr>
            <xdr:cNvPr id="3181" name="Control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33</xdr:row>
          <xdr:rowOff>153458</xdr:rowOff>
        </xdr:from>
        <xdr:to>
          <xdr:col>6</xdr:col>
          <xdr:colOff>229658</xdr:colOff>
          <xdr:row>34</xdr:row>
          <xdr:rowOff>148167</xdr:rowOff>
        </xdr:to>
        <xdr:sp macro="" textlink="">
          <xdr:nvSpPr>
            <xdr:cNvPr id="3182" name="Control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34</xdr:row>
          <xdr:rowOff>100542</xdr:rowOff>
        </xdr:from>
        <xdr:to>
          <xdr:col>6</xdr:col>
          <xdr:colOff>229658</xdr:colOff>
          <xdr:row>35</xdr:row>
          <xdr:rowOff>148167</xdr:rowOff>
        </xdr:to>
        <xdr:sp macro="" textlink="">
          <xdr:nvSpPr>
            <xdr:cNvPr id="3183" name="Control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1058</xdr:colOff>
          <xdr:row>34</xdr:row>
          <xdr:rowOff>100542</xdr:rowOff>
        </xdr:from>
        <xdr:to>
          <xdr:col>6</xdr:col>
          <xdr:colOff>229658</xdr:colOff>
          <xdr:row>35</xdr:row>
          <xdr:rowOff>148167</xdr:rowOff>
        </xdr:to>
        <xdr:sp macro="" textlink="">
          <xdr:nvSpPr>
            <xdr:cNvPr id="3184" name="Control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" name="1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" name="2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4" name="3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5" name="4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6" name="5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7" name="6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8" name="7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9" name="8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0" name="9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1" name="10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2" name="11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13" name="12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" name="13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5" name="14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6" name="15 Imagen" descr="http://nba.com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0.xml"/><Relationship Id="rId117" Type="http://schemas.openxmlformats.org/officeDocument/2006/relationships/control" Target="../activeX/activeX111.xml"/><Relationship Id="rId21" Type="http://schemas.openxmlformats.org/officeDocument/2006/relationships/control" Target="../activeX/activeX15.xml"/><Relationship Id="rId42" Type="http://schemas.openxmlformats.org/officeDocument/2006/relationships/control" Target="../activeX/activeX36.xml"/><Relationship Id="rId47" Type="http://schemas.openxmlformats.org/officeDocument/2006/relationships/control" Target="../activeX/activeX41.xml"/><Relationship Id="rId63" Type="http://schemas.openxmlformats.org/officeDocument/2006/relationships/control" Target="../activeX/activeX57.xml"/><Relationship Id="rId68" Type="http://schemas.openxmlformats.org/officeDocument/2006/relationships/control" Target="../activeX/activeX62.xml"/><Relationship Id="rId84" Type="http://schemas.openxmlformats.org/officeDocument/2006/relationships/control" Target="../activeX/activeX78.xml"/><Relationship Id="rId89" Type="http://schemas.openxmlformats.org/officeDocument/2006/relationships/control" Target="../activeX/activeX83.xml"/><Relationship Id="rId112" Type="http://schemas.openxmlformats.org/officeDocument/2006/relationships/control" Target="../activeX/activeX106.xml"/><Relationship Id="rId16" Type="http://schemas.openxmlformats.org/officeDocument/2006/relationships/control" Target="../activeX/activeX10.xml"/><Relationship Id="rId107" Type="http://schemas.openxmlformats.org/officeDocument/2006/relationships/control" Target="../activeX/activeX101.xml"/><Relationship Id="rId11" Type="http://schemas.openxmlformats.org/officeDocument/2006/relationships/image" Target="../media/image3.emf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9.xml"/><Relationship Id="rId53" Type="http://schemas.openxmlformats.org/officeDocument/2006/relationships/control" Target="../activeX/activeX47.xml"/><Relationship Id="rId58" Type="http://schemas.openxmlformats.org/officeDocument/2006/relationships/control" Target="../activeX/activeX52.xml"/><Relationship Id="rId66" Type="http://schemas.openxmlformats.org/officeDocument/2006/relationships/control" Target="../activeX/activeX60.xml"/><Relationship Id="rId74" Type="http://schemas.openxmlformats.org/officeDocument/2006/relationships/control" Target="../activeX/activeX68.xml"/><Relationship Id="rId79" Type="http://schemas.openxmlformats.org/officeDocument/2006/relationships/control" Target="../activeX/activeX73.xml"/><Relationship Id="rId87" Type="http://schemas.openxmlformats.org/officeDocument/2006/relationships/control" Target="../activeX/activeX81.xml"/><Relationship Id="rId102" Type="http://schemas.openxmlformats.org/officeDocument/2006/relationships/control" Target="../activeX/activeX96.xml"/><Relationship Id="rId110" Type="http://schemas.openxmlformats.org/officeDocument/2006/relationships/control" Target="../activeX/activeX104.xml"/><Relationship Id="rId115" Type="http://schemas.openxmlformats.org/officeDocument/2006/relationships/control" Target="../activeX/activeX109.xml"/><Relationship Id="rId5" Type="http://schemas.openxmlformats.org/officeDocument/2006/relationships/image" Target="../media/image1.emf"/><Relationship Id="rId61" Type="http://schemas.openxmlformats.org/officeDocument/2006/relationships/control" Target="../activeX/activeX55.xml"/><Relationship Id="rId82" Type="http://schemas.openxmlformats.org/officeDocument/2006/relationships/control" Target="../activeX/activeX76.xml"/><Relationship Id="rId90" Type="http://schemas.openxmlformats.org/officeDocument/2006/relationships/control" Target="../activeX/activeX84.xml"/><Relationship Id="rId95" Type="http://schemas.openxmlformats.org/officeDocument/2006/relationships/control" Target="../activeX/activeX89.xml"/><Relationship Id="rId19" Type="http://schemas.openxmlformats.org/officeDocument/2006/relationships/control" Target="../activeX/activeX13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7.xml"/><Relationship Id="rId48" Type="http://schemas.openxmlformats.org/officeDocument/2006/relationships/control" Target="../activeX/activeX42.xml"/><Relationship Id="rId56" Type="http://schemas.openxmlformats.org/officeDocument/2006/relationships/control" Target="../activeX/activeX50.xml"/><Relationship Id="rId64" Type="http://schemas.openxmlformats.org/officeDocument/2006/relationships/control" Target="../activeX/activeX58.xml"/><Relationship Id="rId69" Type="http://schemas.openxmlformats.org/officeDocument/2006/relationships/control" Target="../activeX/activeX63.xml"/><Relationship Id="rId77" Type="http://schemas.openxmlformats.org/officeDocument/2006/relationships/control" Target="../activeX/activeX71.xml"/><Relationship Id="rId100" Type="http://schemas.openxmlformats.org/officeDocument/2006/relationships/control" Target="../activeX/activeX94.xml"/><Relationship Id="rId105" Type="http://schemas.openxmlformats.org/officeDocument/2006/relationships/control" Target="../activeX/activeX99.xml"/><Relationship Id="rId113" Type="http://schemas.openxmlformats.org/officeDocument/2006/relationships/control" Target="../activeX/activeX107.xml"/><Relationship Id="rId118" Type="http://schemas.openxmlformats.org/officeDocument/2006/relationships/control" Target="../activeX/activeX112.xml"/><Relationship Id="rId8" Type="http://schemas.openxmlformats.org/officeDocument/2006/relationships/image" Target="../media/image2.emf"/><Relationship Id="rId51" Type="http://schemas.openxmlformats.org/officeDocument/2006/relationships/control" Target="../activeX/activeX45.xml"/><Relationship Id="rId72" Type="http://schemas.openxmlformats.org/officeDocument/2006/relationships/control" Target="../activeX/activeX66.xml"/><Relationship Id="rId80" Type="http://schemas.openxmlformats.org/officeDocument/2006/relationships/control" Target="../activeX/activeX74.xml"/><Relationship Id="rId85" Type="http://schemas.openxmlformats.org/officeDocument/2006/relationships/control" Target="../activeX/activeX79.xml"/><Relationship Id="rId93" Type="http://schemas.openxmlformats.org/officeDocument/2006/relationships/control" Target="../activeX/activeX87.xml"/><Relationship Id="rId98" Type="http://schemas.openxmlformats.org/officeDocument/2006/relationships/control" Target="../activeX/activeX92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46" Type="http://schemas.openxmlformats.org/officeDocument/2006/relationships/control" Target="../activeX/activeX40.xml"/><Relationship Id="rId59" Type="http://schemas.openxmlformats.org/officeDocument/2006/relationships/control" Target="../activeX/activeX53.xml"/><Relationship Id="rId67" Type="http://schemas.openxmlformats.org/officeDocument/2006/relationships/control" Target="../activeX/activeX61.xml"/><Relationship Id="rId103" Type="http://schemas.openxmlformats.org/officeDocument/2006/relationships/control" Target="../activeX/activeX97.xml"/><Relationship Id="rId108" Type="http://schemas.openxmlformats.org/officeDocument/2006/relationships/control" Target="../activeX/activeX102.xml"/><Relationship Id="rId116" Type="http://schemas.openxmlformats.org/officeDocument/2006/relationships/control" Target="../activeX/activeX110.xml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35.xml"/><Relationship Id="rId54" Type="http://schemas.openxmlformats.org/officeDocument/2006/relationships/control" Target="../activeX/activeX48.xml"/><Relationship Id="rId62" Type="http://schemas.openxmlformats.org/officeDocument/2006/relationships/control" Target="../activeX/activeX56.xml"/><Relationship Id="rId70" Type="http://schemas.openxmlformats.org/officeDocument/2006/relationships/control" Target="../activeX/activeX64.xml"/><Relationship Id="rId75" Type="http://schemas.openxmlformats.org/officeDocument/2006/relationships/control" Target="../activeX/activeX69.xml"/><Relationship Id="rId83" Type="http://schemas.openxmlformats.org/officeDocument/2006/relationships/control" Target="../activeX/activeX77.xml"/><Relationship Id="rId88" Type="http://schemas.openxmlformats.org/officeDocument/2006/relationships/control" Target="../activeX/activeX82.xml"/><Relationship Id="rId91" Type="http://schemas.openxmlformats.org/officeDocument/2006/relationships/control" Target="../activeX/activeX85.xml"/><Relationship Id="rId96" Type="http://schemas.openxmlformats.org/officeDocument/2006/relationships/control" Target="../activeX/activeX90.xml"/><Relationship Id="rId111" Type="http://schemas.openxmlformats.org/officeDocument/2006/relationships/control" Target="../activeX/activeX10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49" Type="http://schemas.openxmlformats.org/officeDocument/2006/relationships/control" Target="../activeX/activeX43.xml"/><Relationship Id="rId57" Type="http://schemas.openxmlformats.org/officeDocument/2006/relationships/control" Target="../activeX/activeX51.xml"/><Relationship Id="rId106" Type="http://schemas.openxmlformats.org/officeDocument/2006/relationships/control" Target="../activeX/activeX100.xml"/><Relationship Id="rId114" Type="http://schemas.openxmlformats.org/officeDocument/2006/relationships/control" Target="../activeX/activeX108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5.xml"/><Relationship Id="rId44" Type="http://schemas.openxmlformats.org/officeDocument/2006/relationships/control" Target="../activeX/activeX38.xml"/><Relationship Id="rId52" Type="http://schemas.openxmlformats.org/officeDocument/2006/relationships/control" Target="../activeX/activeX46.xml"/><Relationship Id="rId60" Type="http://schemas.openxmlformats.org/officeDocument/2006/relationships/control" Target="../activeX/activeX54.xml"/><Relationship Id="rId65" Type="http://schemas.openxmlformats.org/officeDocument/2006/relationships/control" Target="../activeX/activeX59.xml"/><Relationship Id="rId73" Type="http://schemas.openxmlformats.org/officeDocument/2006/relationships/control" Target="../activeX/activeX67.xml"/><Relationship Id="rId78" Type="http://schemas.openxmlformats.org/officeDocument/2006/relationships/control" Target="../activeX/activeX72.xml"/><Relationship Id="rId81" Type="http://schemas.openxmlformats.org/officeDocument/2006/relationships/control" Target="../activeX/activeX75.xml"/><Relationship Id="rId86" Type="http://schemas.openxmlformats.org/officeDocument/2006/relationships/control" Target="../activeX/activeX80.xml"/><Relationship Id="rId94" Type="http://schemas.openxmlformats.org/officeDocument/2006/relationships/control" Target="../activeX/activeX88.xml"/><Relationship Id="rId99" Type="http://schemas.openxmlformats.org/officeDocument/2006/relationships/control" Target="../activeX/activeX93.xml"/><Relationship Id="rId101" Type="http://schemas.openxmlformats.org/officeDocument/2006/relationships/control" Target="../activeX/activeX9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39" Type="http://schemas.openxmlformats.org/officeDocument/2006/relationships/control" Target="../activeX/activeX33.xml"/><Relationship Id="rId109" Type="http://schemas.openxmlformats.org/officeDocument/2006/relationships/control" Target="../activeX/activeX103.xml"/><Relationship Id="rId34" Type="http://schemas.openxmlformats.org/officeDocument/2006/relationships/control" Target="../activeX/activeX28.xml"/><Relationship Id="rId50" Type="http://schemas.openxmlformats.org/officeDocument/2006/relationships/control" Target="../activeX/activeX44.xml"/><Relationship Id="rId55" Type="http://schemas.openxmlformats.org/officeDocument/2006/relationships/control" Target="../activeX/activeX49.xml"/><Relationship Id="rId76" Type="http://schemas.openxmlformats.org/officeDocument/2006/relationships/control" Target="../activeX/activeX70.xml"/><Relationship Id="rId97" Type="http://schemas.openxmlformats.org/officeDocument/2006/relationships/control" Target="../activeX/activeX91.xml"/><Relationship Id="rId104" Type="http://schemas.openxmlformats.org/officeDocument/2006/relationships/control" Target="../activeX/activeX98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65.xml"/><Relationship Id="rId92" Type="http://schemas.openxmlformats.org/officeDocument/2006/relationships/control" Target="../activeX/activeX86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ba.com/statistics/sortable_team_statistics/sortable1.html" TargetMode="External"/><Relationship Id="rId2" Type="http://schemas.openxmlformats.org/officeDocument/2006/relationships/hyperlink" Target="http://www.nba.com/statistics/sortable_team_statistics/sortable1.html" TargetMode="External"/><Relationship Id="rId1" Type="http://schemas.openxmlformats.org/officeDocument/2006/relationships/hyperlink" Target="http://www.nba.com/statistics/sortable_team_statistics/sortable1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R74"/>
  <sheetViews>
    <sheetView topLeftCell="A18" zoomScale="90" zoomScaleNormal="90" workbookViewId="0">
      <selection activeCell="E53" sqref="E53:O54"/>
    </sheetView>
  </sheetViews>
  <sheetFormatPr baseColWidth="10" defaultRowHeight="15" x14ac:dyDescent="0.25"/>
  <cols>
    <col min="1" max="1" width="1.7109375" customWidth="1"/>
    <col min="2" max="2" width="15.42578125" customWidth="1"/>
    <col min="3" max="3" width="11.85546875" bestFit="1" customWidth="1"/>
    <col min="4" max="4" width="8.42578125" customWidth="1"/>
    <col min="5" max="5" width="22.42578125" customWidth="1"/>
    <col min="6" max="6" width="12.42578125" hidden="1" customWidth="1"/>
    <col min="7" max="7" width="15.7109375" customWidth="1"/>
    <col min="8" max="8" width="15.85546875" customWidth="1"/>
    <col min="9" max="9" width="10" customWidth="1"/>
    <col min="10" max="10" width="8.28515625" customWidth="1"/>
    <col min="13" max="13" width="9" customWidth="1"/>
    <col min="14" max="14" width="10.28515625" customWidth="1"/>
    <col min="15" max="15" width="10" customWidth="1"/>
  </cols>
  <sheetData>
    <row r="2" spans="2:18" hidden="1" x14ac:dyDescent="0.25"/>
    <row r="3" spans="2:18" ht="15.75" hidden="1" thickBot="1" x14ac:dyDescent="0.3">
      <c r="B3" s="6"/>
      <c r="C3" s="6"/>
      <c r="D3" s="6"/>
      <c r="E3" s="6"/>
      <c r="F3" s="6"/>
      <c r="G3" s="6"/>
      <c r="H3" s="6"/>
      <c r="I3" s="3" t="s">
        <v>38</v>
      </c>
      <c r="J3" s="3" t="s">
        <v>39</v>
      </c>
      <c r="K3" s="3" t="s">
        <v>199</v>
      </c>
      <c r="L3" s="3"/>
      <c r="M3" s="3"/>
      <c r="N3" s="3"/>
      <c r="O3" s="3"/>
      <c r="P3" s="3"/>
      <c r="Q3" s="2"/>
      <c r="R3" s="2"/>
    </row>
    <row r="4" spans="2:18" ht="30" hidden="1" x14ac:dyDescent="0.25">
      <c r="B4" s="7">
        <v>6</v>
      </c>
      <c r="C4" s="8" t="s">
        <v>236</v>
      </c>
      <c r="D4" s="9">
        <v>701</v>
      </c>
      <c r="E4" s="9" t="s">
        <v>0</v>
      </c>
      <c r="F4" s="21"/>
      <c r="G4" s="9" t="s">
        <v>1</v>
      </c>
      <c r="H4" s="10" t="s">
        <v>2</v>
      </c>
      <c r="I4" s="5">
        <v>18</v>
      </c>
      <c r="J4" s="4">
        <v>30</v>
      </c>
      <c r="K4" s="4"/>
      <c r="L4" s="4"/>
      <c r="M4" s="4"/>
      <c r="N4" s="4"/>
      <c r="O4" s="4"/>
      <c r="P4" s="4"/>
      <c r="Q4" s="4"/>
      <c r="R4" s="2"/>
    </row>
    <row r="5" spans="2:18" ht="16.5" hidden="1" thickBot="1" x14ac:dyDescent="0.3">
      <c r="B5" s="11"/>
      <c r="C5" s="12"/>
      <c r="D5" s="12">
        <v>702</v>
      </c>
      <c r="E5" s="12" t="s">
        <v>3</v>
      </c>
      <c r="F5" s="22"/>
      <c r="G5" s="12" t="s">
        <v>4</v>
      </c>
      <c r="H5" s="13" t="s">
        <v>5</v>
      </c>
      <c r="I5" s="5">
        <v>16</v>
      </c>
      <c r="J5" s="4">
        <v>35</v>
      </c>
      <c r="K5" s="4"/>
      <c r="L5" s="4"/>
      <c r="M5" s="4"/>
      <c r="N5" s="4"/>
      <c r="O5" s="4"/>
      <c r="P5" s="4"/>
      <c r="Q5" s="4"/>
      <c r="R5" s="2"/>
    </row>
    <row r="6" spans="2:18" ht="30" hidden="1" x14ac:dyDescent="0.25">
      <c r="B6" s="7">
        <v>7</v>
      </c>
      <c r="C6" s="8" t="s">
        <v>236</v>
      </c>
      <c r="D6" s="9">
        <v>703</v>
      </c>
      <c r="E6" s="19" t="s">
        <v>6</v>
      </c>
      <c r="F6" s="21" t="s">
        <v>191</v>
      </c>
      <c r="G6" s="9" t="s">
        <v>7</v>
      </c>
      <c r="H6" s="10" t="s">
        <v>8</v>
      </c>
      <c r="I6" s="4">
        <v>36</v>
      </c>
      <c r="J6" s="4">
        <v>17</v>
      </c>
      <c r="K6" s="4"/>
      <c r="L6" s="4"/>
      <c r="M6" s="4"/>
      <c r="N6" s="4"/>
      <c r="O6" s="4"/>
      <c r="P6" s="4"/>
      <c r="Q6" s="4"/>
      <c r="R6" s="2"/>
    </row>
    <row r="7" spans="2:18" ht="16.5" hidden="1" thickBot="1" x14ac:dyDescent="0.3">
      <c r="B7" s="11"/>
      <c r="C7" s="12"/>
      <c r="D7" s="12">
        <v>704</v>
      </c>
      <c r="E7" s="12" t="s">
        <v>9</v>
      </c>
      <c r="F7" s="22"/>
      <c r="G7" s="12" t="s">
        <v>10</v>
      </c>
      <c r="H7" s="13" t="s">
        <v>11</v>
      </c>
      <c r="I7" s="4">
        <v>22</v>
      </c>
      <c r="J7" s="4">
        <v>27</v>
      </c>
      <c r="K7" s="4"/>
      <c r="L7" s="4"/>
      <c r="M7" s="4"/>
      <c r="N7" s="4"/>
      <c r="O7" s="4"/>
      <c r="P7" s="4"/>
      <c r="Q7" s="4"/>
      <c r="R7" s="2"/>
    </row>
    <row r="8" spans="2:18" ht="30" hidden="1" x14ac:dyDescent="0.25">
      <c r="B8" s="7">
        <v>8</v>
      </c>
      <c r="C8" s="8" t="s">
        <v>236</v>
      </c>
      <c r="D8" s="9">
        <v>705</v>
      </c>
      <c r="E8" s="19" t="s">
        <v>12</v>
      </c>
      <c r="F8" s="21" t="s">
        <v>191</v>
      </c>
      <c r="G8" s="9" t="s">
        <v>13</v>
      </c>
      <c r="H8" s="10" t="s">
        <v>14</v>
      </c>
      <c r="I8" s="4">
        <v>27</v>
      </c>
      <c r="J8" s="4">
        <v>23</v>
      </c>
      <c r="K8" s="4"/>
      <c r="L8" s="4"/>
      <c r="M8" s="4"/>
      <c r="N8" s="4"/>
      <c r="O8" s="4"/>
      <c r="P8" s="4"/>
      <c r="Q8" s="4"/>
      <c r="R8" s="2"/>
    </row>
    <row r="9" spans="2:18" ht="30.75" hidden="1" thickBot="1" x14ac:dyDescent="0.3">
      <c r="B9" s="11"/>
      <c r="C9" s="12"/>
      <c r="D9" s="12">
        <v>706</v>
      </c>
      <c r="E9" s="12" t="s">
        <v>15</v>
      </c>
      <c r="F9" s="22"/>
      <c r="G9" s="12" t="s">
        <v>16</v>
      </c>
      <c r="H9" s="13" t="s">
        <v>17</v>
      </c>
      <c r="I9" s="4">
        <v>11</v>
      </c>
      <c r="J9" s="4">
        <v>39</v>
      </c>
      <c r="K9" s="4"/>
      <c r="L9" s="4"/>
      <c r="M9" s="4"/>
      <c r="N9" s="4"/>
      <c r="O9" s="4"/>
      <c r="P9" s="4"/>
      <c r="Q9" s="4"/>
      <c r="R9" s="2"/>
    </row>
    <row r="10" spans="2:18" ht="30" hidden="1" x14ac:dyDescent="0.25">
      <c r="B10" s="7">
        <v>9</v>
      </c>
      <c r="C10" s="8" t="s">
        <v>236</v>
      </c>
      <c r="D10" s="9">
        <v>707</v>
      </c>
      <c r="E10" s="9" t="s">
        <v>18</v>
      </c>
      <c r="F10" s="21"/>
      <c r="G10" s="9" t="s">
        <v>19</v>
      </c>
      <c r="H10" s="10" t="s">
        <v>20</v>
      </c>
      <c r="I10" s="4">
        <v>29</v>
      </c>
      <c r="J10" s="4">
        <v>22</v>
      </c>
      <c r="K10" s="4"/>
      <c r="L10" s="4"/>
      <c r="M10" s="4"/>
      <c r="N10" s="4"/>
      <c r="O10" s="4"/>
      <c r="P10" s="4"/>
      <c r="Q10" s="4"/>
      <c r="R10" s="2"/>
    </row>
    <row r="11" spans="2:18" ht="16.5" hidden="1" thickBot="1" x14ac:dyDescent="0.3">
      <c r="B11" s="11"/>
      <c r="C11" s="12"/>
      <c r="D11" s="12">
        <v>708</v>
      </c>
      <c r="E11" s="20" t="s">
        <v>21</v>
      </c>
      <c r="F11" s="22" t="s">
        <v>38</v>
      </c>
      <c r="G11" s="12" t="s">
        <v>22</v>
      </c>
      <c r="H11" s="13" t="s">
        <v>23</v>
      </c>
      <c r="I11" s="4">
        <v>31</v>
      </c>
      <c r="J11" s="4">
        <v>20</v>
      </c>
      <c r="K11" s="4"/>
      <c r="L11" s="4"/>
      <c r="M11" s="4"/>
      <c r="N11" s="4"/>
      <c r="O11" s="4"/>
      <c r="P11" s="4"/>
      <c r="Q11" s="4"/>
      <c r="R11" s="2"/>
    </row>
    <row r="12" spans="2:18" ht="30" hidden="1" x14ac:dyDescent="0.25">
      <c r="B12" s="7">
        <v>10</v>
      </c>
      <c r="C12" s="8" t="s">
        <v>237</v>
      </c>
      <c r="D12" s="9">
        <v>709</v>
      </c>
      <c r="E12" s="9" t="s">
        <v>24</v>
      </c>
      <c r="F12" s="21"/>
      <c r="G12" s="9" t="s">
        <v>16</v>
      </c>
      <c r="H12" s="10" t="s">
        <v>25</v>
      </c>
      <c r="I12" s="4">
        <v>17</v>
      </c>
      <c r="J12" s="4">
        <v>34</v>
      </c>
      <c r="K12" s="4"/>
      <c r="L12" s="4"/>
      <c r="M12" s="4"/>
      <c r="N12" s="4"/>
      <c r="O12" s="4"/>
      <c r="P12" s="4"/>
      <c r="Q12" s="4"/>
      <c r="R12" s="2"/>
    </row>
    <row r="13" spans="2:18" ht="16.5" hidden="1" thickBot="1" x14ac:dyDescent="0.3">
      <c r="B13" s="11"/>
      <c r="C13" s="12"/>
      <c r="D13" s="12">
        <v>710</v>
      </c>
      <c r="E13" s="20" t="s">
        <v>26</v>
      </c>
      <c r="F13" s="22" t="s">
        <v>38</v>
      </c>
      <c r="G13" s="12" t="s">
        <v>13</v>
      </c>
      <c r="H13" s="13" t="s">
        <v>27</v>
      </c>
      <c r="I13" s="4">
        <v>20</v>
      </c>
      <c r="J13" s="4">
        <v>32</v>
      </c>
      <c r="K13" s="4"/>
      <c r="L13" s="4"/>
      <c r="M13" s="4"/>
      <c r="N13" s="4"/>
      <c r="O13" s="4"/>
      <c r="P13" s="4"/>
      <c r="Q13" s="4"/>
      <c r="R13" s="2"/>
    </row>
    <row r="14" spans="2:18" ht="30" hidden="1" x14ac:dyDescent="0.25">
      <c r="B14" s="7">
        <v>11</v>
      </c>
      <c r="C14" s="8" t="s">
        <v>238</v>
      </c>
      <c r="D14" s="9">
        <v>711</v>
      </c>
      <c r="E14" s="9" t="s">
        <v>28</v>
      </c>
      <c r="F14" s="21"/>
      <c r="G14" s="9" t="s">
        <v>29</v>
      </c>
      <c r="H14" s="10" t="s">
        <v>30</v>
      </c>
      <c r="I14" s="4">
        <v>14</v>
      </c>
      <c r="J14" s="4">
        <v>35</v>
      </c>
      <c r="K14" s="4"/>
      <c r="L14" s="4"/>
      <c r="M14" s="4"/>
      <c r="N14" s="4"/>
      <c r="O14" s="4"/>
      <c r="P14" s="4"/>
      <c r="Q14" s="4"/>
      <c r="R14" s="2"/>
    </row>
    <row r="15" spans="2:18" ht="30.75" hidden="1" thickBot="1" x14ac:dyDescent="0.3">
      <c r="B15" s="11"/>
      <c r="C15" s="12"/>
      <c r="D15" s="12">
        <v>712</v>
      </c>
      <c r="E15" s="20" t="s">
        <v>31</v>
      </c>
      <c r="F15" s="22" t="s">
        <v>191</v>
      </c>
      <c r="G15" s="12" t="s">
        <v>32</v>
      </c>
      <c r="H15" s="13" t="s">
        <v>33</v>
      </c>
      <c r="I15" s="4">
        <v>25</v>
      </c>
      <c r="J15" s="4">
        <v>24</v>
      </c>
      <c r="K15" s="4"/>
      <c r="L15" s="4"/>
      <c r="M15" s="4"/>
      <c r="N15" s="4"/>
      <c r="O15" s="4"/>
      <c r="P15" s="4"/>
      <c r="Q15" s="4"/>
      <c r="R15" s="2"/>
    </row>
    <row r="16" spans="2:18" ht="30" hidden="1" x14ac:dyDescent="0.25">
      <c r="B16" s="7">
        <v>12</v>
      </c>
      <c r="C16" s="8" t="s">
        <v>239</v>
      </c>
      <c r="D16" s="9">
        <v>715</v>
      </c>
      <c r="E16" s="19" t="s">
        <v>34</v>
      </c>
      <c r="F16" s="21" t="s">
        <v>38</v>
      </c>
      <c r="G16" s="9" t="s">
        <v>16</v>
      </c>
      <c r="H16" s="10" t="s">
        <v>35</v>
      </c>
      <c r="I16" s="4">
        <v>27</v>
      </c>
      <c r="J16" s="4">
        <v>22</v>
      </c>
      <c r="K16" s="4"/>
      <c r="L16" s="4"/>
      <c r="M16" s="4"/>
      <c r="N16" s="4"/>
      <c r="O16" s="4"/>
      <c r="P16" s="4"/>
      <c r="Q16" s="4"/>
      <c r="R16" s="2"/>
    </row>
    <row r="17" spans="2:18" ht="30.75" hidden="1" thickBot="1" x14ac:dyDescent="0.3">
      <c r="B17" s="11"/>
      <c r="C17" s="12"/>
      <c r="D17" s="12">
        <v>716</v>
      </c>
      <c r="E17" s="12" t="s">
        <v>36</v>
      </c>
      <c r="F17" s="22"/>
      <c r="G17" s="12" t="s">
        <v>13</v>
      </c>
      <c r="H17" s="13" t="s">
        <v>37</v>
      </c>
      <c r="I17" s="4">
        <v>22</v>
      </c>
      <c r="J17" s="4">
        <v>28</v>
      </c>
      <c r="K17" s="4"/>
      <c r="L17" s="4"/>
      <c r="M17" s="4"/>
      <c r="N17" s="4"/>
      <c r="O17" s="4"/>
      <c r="P17" s="4"/>
      <c r="Q17" s="4"/>
      <c r="R17" s="2"/>
    </row>
    <row r="18" spans="2:18" x14ac:dyDescent="0.25">
      <c r="B18" s="2"/>
      <c r="C18" s="2"/>
      <c r="D18" s="2"/>
      <c r="E18" s="2"/>
      <c r="F18" s="2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2"/>
    </row>
    <row r="19" spans="2:18" x14ac:dyDescent="0.25">
      <c r="I19" s="1"/>
      <c r="J19" s="1"/>
      <c r="K19" s="1"/>
      <c r="L19" s="1"/>
      <c r="M19" s="1"/>
      <c r="N19" s="1"/>
      <c r="O19" s="1"/>
      <c r="P19" s="1"/>
      <c r="Q19" s="1"/>
    </row>
    <row r="21" spans="2:18" ht="15.75" thickBot="1" x14ac:dyDescent="0.3"/>
    <row r="22" spans="2:18" ht="30" x14ac:dyDescent="0.25">
      <c r="B22" s="42" t="s">
        <v>192</v>
      </c>
      <c r="C22" s="73" t="s">
        <v>193</v>
      </c>
      <c r="D22" s="73" t="s">
        <v>198</v>
      </c>
      <c r="E22" s="42" t="s">
        <v>194</v>
      </c>
      <c r="F22" s="73" t="s">
        <v>195</v>
      </c>
      <c r="G22" s="73" t="s">
        <v>196</v>
      </c>
      <c r="H22" s="42" t="s">
        <v>197</v>
      </c>
      <c r="I22" s="23" t="s">
        <v>38</v>
      </c>
      <c r="J22" s="23" t="s">
        <v>39</v>
      </c>
      <c r="K22" s="97" t="s">
        <v>199</v>
      </c>
      <c r="L22" s="97"/>
      <c r="M22" s="37" t="s">
        <v>250</v>
      </c>
      <c r="N22" s="37" t="s">
        <v>246</v>
      </c>
      <c r="O22" s="37" t="s">
        <v>249</v>
      </c>
    </row>
    <row r="23" spans="2:18" ht="30" x14ac:dyDescent="0.25">
      <c r="B23" s="74" t="s">
        <v>240</v>
      </c>
      <c r="C23" s="94">
        <v>0.81597222222222221</v>
      </c>
      <c r="D23" s="75">
        <v>501</v>
      </c>
      <c r="E23" s="75" t="s">
        <v>268</v>
      </c>
      <c r="F23" s="75">
        <f>3-110</f>
        <v>-107</v>
      </c>
      <c r="G23">
        <v>3</v>
      </c>
      <c r="H23" s="76" t="s">
        <v>387</v>
      </c>
      <c r="I23" s="24">
        <v>33</v>
      </c>
      <c r="J23" s="24">
        <v>19</v>
      </c>
      <c r="K23" s="38">
        <v>104.96</v>
      </c>
      <c r="L23" s="38">
        <v>101.02</v>
      </c>
      <c r="M23" s="100">
        <f>K24-L23</f>
        <v>-3.4099999999999966</v>
      </c>
      <c r="N23" s="98">
        <f>K24+L23</f>
        <v>198.63</v>
      </c>
      <c r="O23" s="98" t="s">
        <v>247</v>
      </c>
    </row>
    <row r="24" spans="2:18" ht="18.75" x14ac:dyDescent="0.25">
      <c r="B24" s="74"/>
      <c r="C24" s="94"/>
      <c r="D24" s="75">
        <v>502</v>
      </c>
      <c r="E24" s="75" t="s">
        <v>266</v>
      </c>
      <c r="F24" s="75">
        <f>-3-110</f>
        <v>-113</v>
      </c>
      <c r="G24" s="76"/>
      <c r="H24" s="76" t="s">
        <v>388</v>
      </c>
      <c r="I24" s="24">
        <v>19</v>
      </c>
      <c r="J24" s="24">
        <v>32</v>
      </c>
      <c r="K24" s="38">
        <v>97.61</v>
      </c>
      <c r="L24" s="38">
        <v>99.1</v>
      </c>
      <c r="M24" s="101"/>
      <c r="N24" s="99"/>
      <c r="O24" s="99"/>
    </row>
    <row r="25" spans="2:18" ht="30" x14ac:dyDescent="0.25">
      <c r="B25" s="74" t="s">
        <v>241</v>
      </c>
      <c r="C25" s="94">
        <v>0.81597222222222221</v>
      </c>
      <c r="D25" s="75">
        <v>503</v>
      </c>
      <c r="E25" s="75" t="s">
        <v>263</v>
      </c>
      <c r="F25" s="75">
        <f>5-110</f>
        <v>-105</v>
      </c>
      <c r="G25" s="76">
        <v>5</v>
      </c>
      <c r="H25" s="76" t="s">
        <v>258</v>
      </c>
      <c r="I25" s="24">
        <v>25</v>
      </c>
      <c r="J25" s="24">
        <v>26</v>
      </c>
      <c r="K25" s="38">
        <v>97.18</v>
      </c>
      <c r="L25" s="38">
        <v>99.33</v>
      </c>
      <c r="M25" s="100">
        <f t="shared" ref="M25" si="0">K26-L25</f>
        <v>3.460000000000008</v>
      </c>
      <c r="N25" s="98"/>
      <c r="O25" s="98" t="s">
        <v>248</v>
      </c>
    </row>
    <row r="26" spans="2:18" ht="18.75" x14ac:dyDescent="0.25">
      <c r="B26" s="74"/>
      <c r="C26" s="94"/>
      <c r="D26" s="75">
        <v>504</v>
      </c>
      <c r="E26" s="75" t="s">
        <v>259</v>
      </c>
      <c r="F26" s="75">
        <f>-5-110</f>
        <v>-115</v>
      </c>
      <c r="G26" s="76"/>
      <c r="H26" s="76" t="s">
        <v>261</v>
      </c>
      <c r="I26" s="24">
        <v>34</v>
      </c>
      <c r="J26" s="24">
        <v>14</v>
      </c>
      <c r="K26" s="38">
        <v>102.79</v>
      </c>
      <c r="L26" s="38">
        <v>96.58</v>
      </c>
      <c r="M26" s="101"/>
      <c r="N26" s="99"/>
      <c r="O26" s="99"/>
    </row>
    <row r="27" spans="2:18" ht="30" x14ac:dyDescent="0.25">
      <c r="B27" s="74" t="s">
        <v>242</v>
      </c>
      <c r="C27" s="94">
        <v>0.83680555555555547</v>
      </c>
      <c r="D27" s="75">
        <v>505</v>
      </c>
      <c r="E27" s="75" t="s">
        <v>287</v>
      </c>
      <c r="F27" s="75" t="s">
        <v>389</v>
      </c>
      <c r="G27" s="76">
        <v>5</v>
      </c>
      <c r="H27" s="76" t="s">
        <v>390</v>
      </c>
      <c r="I27" s="24" t="s">
        <v>130</v>
      </c>
      <c r="J27" s="24" t="s">
        <v>166</v>
      </c>
      <c r="K27" s="38">
        <v>96.69</v>
      </c>
      <c r="L27" s="38">
        <v>103.33</v>
      </c>
      <c r="M27" s="100">
        <f t="shared" ref="M27" si="1">K28-L27</f>
        <v>-9.9299999999999926</v>
      </c>
      <c r="N27" s="98">
        <f t="shared" ref="N27" si="2">K28+L27</f>
        <v>196.73000000000002</v>
      </c>
      <c r="O27" s="98" t="s">
        <v>248</v>
      </c>
    </row>
    <row r="28" spans="2:18" ht="18.75" x14ac:dyDescent="0.25">
      <c r="B28" s="74"/>
      <c r="C28" s="94"/>
      <c r="D28" s="75">
        <v>506</v>
      </c>
      <c r="E28" s="75" t="s">
        <v>265</v>
      </c>
      <c r="F28" s="75" t="s">
        <v>391</v>
      </c>
      <c r="G28" s="76"/>
      <c r="H28" s="76" t="s">
        <v>392</v>
      </c>
      <c r="I28" s="24" t="s">
        <v>115</v>
      </c>
      <c r="J28" s="24" t="s">
        <v>172</v>
      </c>
      <c r="K28" s="38">
        <v>93.4</v>
      </c>
      <c r="L28" s="38">
        <v>89.98</v>
      </c>
      <c r="M28" s="101"/>
      <c r="N28" s="99"/>
      <c r="O28" s="99"/>
    </row>
    <row r="29" spans="2:18" ht="30" x14ac:dyDescent="0.25">
      <c r="B29" s="74" t="s">
        <v>243</v>
      </c>
      <c r="C29" s="94">
        <v>0.83680555555555547</v>
      </c>
      <c r="D29" s="75">
        <v>507</v>
      </c>
      <c r="E29" s="75" t="s">
        <v>393</v>
      </c>
      <c r="F29" s="75" t="s">
        <v>275</v>
      </c>
      <c r="G29" s="76"/>
      <c r="H29" s="76" t="s">
        <v>394</v>
      </c>
      <c r="I29" s="24" t="s">
        <v>161</v>
      </c>
      <c r="J29" s="24" t="s">
        <v>164</v>
      </c>
      <c r="K29" s="38">
        <v>106.39</v>
      </c>
      <c r="L29" s="38">
        <v>96.8</v>
      </c>
      <c r="M29" s="100">
        <f t="shared" ref="M29" si="3">K30-L29</f>
        <v>1.2999999999999972</v>
      </c>
      <c r="N29" s="98">
        <f t="shared" ref="N29" si="4">K30+L29</f>
        <v>194.89999999999998</v>
      </c>
      <c r="O29" s="98" t="s">
        <v>247</v>
      </c>
    </row>
    <row r="30" spans="2:18" ht="18.75" x14ac:dyDescent="0.25">
      <c r="B30" s="74"/>
      <c r="C30" s="94"/>
      <c r="D30" s="75">
        <v>508</v>
      </c>
      <c r="E30" s="75" t="s">
        <v>267</v>
      </c>
      <c r="F30" s="75" t="s">
        <v>272</v>
      </c>
      <c r="G30" s="76">
        <v>2</v>
      </c>
      <c r="H30" s="76" t="s">
        <v>395</v>
      </c>
      <c r="I30" s="24" t="s">
        <v>168</v>
      </c>
      <c r="J30" s="24" t="s">
        <v>138</v>
      </c>
      <c r="K30" s="38">
        <v>98.1</v>
      </c>
      <c r="L30" s="38">
        <v>98.83</v>
      </c>
      <c r="M30" s="101"/>
      <c r="N30" s="99"/>
      <c r="O30" s="99"/>
    </row>
    <row r="31" spans="2:18" ht="30" x14ac:dyDescent="0.25">
      <c r="B31" s="74" t="s">
        <v>244</v>
      </c>
      <c r="C31" s="94">
        <v>0.85763888888888884</v>
      </c>
      <c r="D31" s="75">
        <v>509</v>
      </c>
      <c r="E31" s="75" t="s">
        <v>271</v>
      </c>
      <c r="F31" s="75">
        <f>-2-110</f>
        <v>-112</v>
      </c>
      <c r="G31" s="76"/>
      <c r="H31" s="76" t="s">
        <v>396</v>
      </c>
      <c r="I31" s="24" t="s">
        <v>116</v>
      </c>
      <c r="J31" s="24" t="s">
        <v>145</v>
      </c>
      <c r="K31" s="38">
        <v>94.85</v>
      </c>
      <c r="L31" s="38">
        <v>100.12</v>
      </c>
      <c r="M31" s="100">
        <f t="shared" ref="M31" si="5">K32-L31</f>
        <v>1.7299999999999898</v>
      </c>
      <c r="N31" s="98">
        <f t="shared" ref="N31" si="6">K32+L31</f>
        <v>201.97</v>
      </c>
      <c r="O31" s="98" t="s">
        <v>248</v>
      </c>
    </row>
    <row r="32" spans="2:18" ht="18.75" x14ac:dyDescent="0.25">
      <c r="B32" s="74"/>
      <c r="C32" s="94"/>
      <c r="D32" s="75">
        <v>510</v>
      </c>
      <c r="E32" s="75" t="s">
        <v>282</v>
      </c>
      <c r="F32" s="75">
        <f>2-110</f>
        <v>-108</v>
      </c>
      <c r="G32" s="76">
        <v>2</v>
      </c>
      <c r="H32" s="76" t="s">
        <v>397</v>
      </c>
      <c r="I32" s="24" t="s">
        <v>138</v>
      </c>
      <c r="J32" s="24" t="s">
        <v>168</v>
      </c>
      <c r="K32" s="38">
        <v>101.85</v>
      </c>
      <c r="L32" s="38">
        <v>100.75</v>
      </c>
      <c r="M32" s="101"/>
      <c r="N32" s="99"/>
      <c r="O32" s="99"/>
    </row>
    <row r="33" spans="2:17" ht="30" x14ac:dyDescent="0.25">
      <c r="B33" s="74" t="s">
        <v>245</v>
      </c>
      <c r="C33" s="94">
        <v>0.89930555555555547</v>
      </c>
      <c r="D33" s="75">
        <v>511</v>
      </c>
      <c r="E33" s="75" t="s">
        <v>274</v>
      </c>
      <c r="F33" s="75" t="s">
        <v>269</v>
      </c>
      <c r="G33" s="76">
        <v>9</v>
      </c>
      <c r="H33" s="76" t="s">
        <v>398</v>
      </c>
      <c r="I33" s="24" t="s">
        <v>168</v>
      </c>
      <c r="J33" s="24" t="s">
        <v>137</v>
      </c>
      <c r="K33" s="38">
        <v>106.13</v>
      </c>
      <c r="L33" s="38">
        <v>103.17</v>
      </c>
      <c r="M33" s="100">
        <f>K34-L33</f>
        <v>-2.3100000000000023</v>
      </c>
      <c r="N33" s="98">
        <f>K34+L33</f>
        <v>204.03</v>
      </c>
      <c r="O33" s="98" t="s">
        <v>248</v>
      </c>
    </row>
    <row r="34" spans="2:17" ht="18.75" x14ac:dyDescent="0.25">
      <c r="B34" s="74"/>
      <c r="C34" s="94"/>
      <c r="D34" s="75">
        <v>512</v>
      </c>
      <c r="E34" s="75" t="s">
        <v>264</v>
      </c>
      <c r="F34" s="75" t="s">
        <v>270</v>
      </c>
      <c r="G34" s="76"/>
      <c r="H34" s="76" t="s">
        <v>399</v>
      </c>
      <c r="I34" s="24" t="s">
        <v>135</v>
      </c>
      <c r="J34" s="24" t="s">
        <v>175</v>
      </c>
      <c r="K34" s="38">
        <v>100.86</v>
      </c>
      <c r="L34" s="38">
        <v>100.92</v>
      </c>
      <c r="M34" s="101"/>
      <c r="N34" s="99"/>
      <c r="O34" s="99"/>
    </row>
    <row r="35" spans="2:17" x14ac:dyDescent="0.25">
      <c r="B35" s="2"/>
      <c r="C35" s="94">
        <v>0.89930555555555547</v>
      </c>
      <c r="D35" s="75">
        <v>513</v>
      </c>
      <c r="E35" s="75" t="s">
        <v>405</v>
      </c>
      <c r="F35" s="75">
        <f>3-110</f>
        <v>-107</v>
      </c>
      <c r="G35" s="79">
        <v>3</v>
      </c>
      <c r="H35" s="76" t="s">
        <v>400</v>
      </c>
      <c r="I35" s="2"/>
      <c r="J35" s="2"/>
      <c r="K35" s="2"/>
      <c r="L35" s="2"/>
      <c r="M35" s="2"/>
      <c r="N35" s="2"/>
      <c r="O35" s="2"/>
    </row>
    <row r="36" spans="2:17" x14ac:dyDescent="0.25">
      <c r="B36" s="2"/>
      <c r="C36" s="94"/>
      <c r="D36" s="75">
        <v>514</v>
      </c>
      <c r="E36" s="75" t="s">
        <v>277</v>
      </c>
      <c r="F36" s="75">
        <f>-3-110</f>
        <v>-113</v>
      </c>
      <c r="G36" s="2"/>
      <c r="H36" s="76" t="s">
        <v>401</v>
      </c>
      <c r="I36" s="2"/>
      <c r="J36" s="2"/>
      <c r="K36" s="2"/>
      <c r="L36" s="2"/>
      <c r="M36" s="2"/>
      <c r="N36" s="2"/>
      <c r="O36" s="2"/>
    </row>
    <row r="37" spans="2:17" ht="18.75" x14ac:dyDescent="0.25">
      <c r="B37" s="74"/>
      <c r="C37" s="92">
        <v>0.94097222222222221</v>
      </c>
      <c r="D37" s="75">
        <v>515</v>
      </c>
      <c r="E37" s="75" t="s">
        <v>404</v>
      </c>
      <c r="F37" s="75" t="s">
        <v>285</v>
      </c>
      <c r="G37" s="76">
        <v>5</v>
      </c>
      <c r="H37" s="76" t="s">
        <v>286</v>
      </c>
      <c r="I37" s="24"/>
      <c r="J37" s="24"/>
      <c r="K37" s="38"/>
      <c r="L37" s="38"/>
      <c r="M37" s="72"/>
      <c r="N37" s="41"/>
      <c r="O37" s="41"/>
    </row>
    <row r="38" spans="2:17" ht="18.75" x14ac:dyDescent="0.25">
      <c r="B38" s="74"/>
      <c r="C38" s="93"/>
      <c r="D38" s="75">
        <v>516</v>
      </c>
      <c r="E38" s="75" t="s">
        <v>280</v>
      </c>
      <c r="F38" s="75" t="s">
        <v>288</v>
      </c>
      <c r="G38" s="76"/>
      <c r="H38" s="76" t="s">
        <v>289</v>
      </c>
      <c r="I38" s="24"/>
      <c r="J38" s="24"/>
      <c r="K38" s="38"/>
      <c r="L38" s="38"/>
      <c r="M38" s="72"/>
      <c r="N38" s="41"/>
      <c r="O38" s="41"/>
    </row>
    <row r="39" spans="2:17" ht="18.75" x14ac:dyDescent="0.25">
      <c r="B39" s="74"/>
      <c r="C39" s="77">
        <v>0.94097222222222221</v>
      </c>
      <c r="D39" s="75">
        <v>517</v>
      </c>
      <c r="E39" s="75" t="s">
        <v>262</v>
      </c>
      <c r="F39" s="75">
        <f>-9-110</f>
        <v>-119</v>
      </c>
      <c r="G39" s="76"/>
      <c r="H39" s="76" t="s">
        <v>402</v>
      </c>
      <c r="I39" s="24"/>
      <c r="J39" s="24"/>
      <c r="K39" s="38"/>
      <c r="L39" s="38"/>
      <c r="M39" s="72"/>
      <c r="N39" s="41"/>
      <c r="O39" s="41"/>
    </row>
    <row r="40" spans="2:17" x14ac:dyDescent="0.25">
      <c r="B40" s="2"/>
      <c r="C40" s="78"/>
      <c r="D40" s="75">
        <v>518</v>
      </c>
      <c r="E40" s="75" t="s">
        <v>290</v>
      </c>
      <c r="F40" s="75">
        <f>9-110</f>
        <v>-101</v>
      </c>
      <c r="G40" s="76">
        <v>9</v>
      </c>
      <c r="H40" s="76" t="s">
        <v>403</v>
      </c>
      <c r="I40" s="2"/>
      <c r="J40" s="2"/>
      <c r="K40" s="2"/>
      <c r="L40" s="2"/>
      <c r="M40" s="2"/>
      <c r="N40" s="2"/>
      <c r="O40" s="2"/>
    </row>
    <row r="43" spans="2:17" ht="15.75" thickBot="1" x14ac:dyDescent="0.3">
      <c r="C43" s="39">
        <v>41318</v>
      </c>
    </row>
    <row r="44" spans="2:17" ht="15.75" thickBot="1" x14ac:dyDescent="0.3">
      <c r="C44" s="40" t="s">
        <v>252</v>
      </c>
      <c r="D44" s="40" t="s">
        <v>192</v>
      </c>
      <c r="E44" s="40" t="s">
        <v>253</v>
      </c>
      <c r="F44" s="40" t="s">
        <v>254</v>
      </c>
      <c r="G44" s="80" t="s">
        <v>406</v>
      </c>
      <c r="H44" s="40" t="s">
        <v>255</v>
      </c>
      <c r="I44" s="40" t="s">
        <v>256</v>
      </c>
      <c r="J44" s="42" t="s">
        <v>38</v>
      </c>
      <c r="K44" s="42" t="s">
        <v>39</v>
      </c>
      <c r="L44" s="43" t="s">
        <v>199</v>
      </c>
      <c r="M44" s="43"/>
      <c r="N44" s="43" t="s">
        <v>250</v>
      </c>
      <c r="O44" s="43" t="s">
        <v>246</v>
      </c>
      <c r="P44" s="43" t="s">
        <v>249</v>
      </c>
      <c r="Q44" s="6" t="s">
        <v>386</v>
      </c>
    </row>
    <row r="45" spans="2:17" ht="18.75" customHeight="1" thickBot="1" x14ac:dyDescent="0.3">
      <c r="C45" s="94">
        <v>0.81597222222222221</v>
      </c>
      <c r="D45" s="75">
        <v>501</v>
      </c>
      <c r="E45" s="75" t="s">
        <v>268</v>
      </c>
      <c r="F45" s="45" t="s">
        <v>257</v>
      </c>
      <c r="G45" s="81">
        <v>3</v>
      </c>
      <c r="H45" s="71" t="s">
        <v>387</v>
      </c>
      <c r="I45" s="90">
        <v>189</v>
      </c>
      <c r="J45" s="46" t="str">
        <f>VLOOKUP(E45,Hoja2!$B$47:$L$76,2,0)</f>
        <v>21</v>
      </c>
      <c r="K45" s="46" t="str">
        <f>VLOOKUP(E45,Hoja2!$B$47:$L$76,3,0)</f>
        <v>32</v>
      </c>
      <c r="L45" s="46">
        <f>VLOOKUP(E45,Hoja3!$D$5:$G$34,3,0)</f>
        <v>97.61</v>
      </c>
      <c r="M45" s="46">
        <f>VLOOKUP(E45,Hoja3!$D$5:$G$34,4,0)</f>
        <v>99.1</v>
      </c>
      <c r="N45" s="52">
        <f>L46-M45</f>
        <v>-7.6599999999999966</v>
      </c>
      <c r="O45" s="52">
        <f>L46+M45</f>
        <v>190.54</v>
      </c>
      <c r="P45" s="47"/>
      <c r="Q45" s="66">
        <f>VLOOKUP(E45,Hoja2!$B$47:$M$76,12,0)</f>
        <v>22</v>
      </c>
    </row>
    <row r="46" spans="2:17" ht="15.75" customHeight="1" thickBot="1" x14ac:dyDescent="0.3">
      <c r="C46" s="94"/>
      <c r="D46" s="75">
        <v>502</v>
      </c>
      <c r="E46" s="75" t="s">
        <v>266</v>
      </c>
      <c r="F46" s="49" t="s">
        <v>260</v>
      </c>
      <c r="G46" s="76">
        <v>-3</v>
      </c>
      <c r="H46" s="71" t="s">
        <v>388</v>
      </c>
      <c r="I46" s="91"/>
      <c r="J46" s="50" t="str">
        <f>VLOOKUP(E46,Hoja2!$B$47:$L$76,2,0)</f>
        <v>15</v>
      </c>
      <c r="K46" s="50" t="str">
        <f>VLOOKUP(E46,Hoja2!$B$47:$L$76,3,0)</f>
        <v>36</v>
      </c>
      <c r="L46" s="50">
        <f>VLOOKUP(E46,Hoja3!$D$5:$G$34,3,0)</f>
        <v>91.44</v>
      </c>
      <c r="M46" s="50">
        <f>VLOOKUP(E46,Hoja3!$D$5:$G$34,4,0)</f>
        <v>95.2</v>
      </c>
      <c r="N46" s="53"/>
      <c r="O46" s="53"/>
      <c r="P46" s="51"/>
      <c r="Q46" s="66">
        <f>VLOOKUP(E46,Hoja2!$B$47:$M$76,12,0)</f>
        <v>29</v>
      </c>
    </row>
    <row r="47" spans="2:17" ht="19.5" thickBot="1" x14ac:dyDescent="0.3">
      <c r="C47" s="94">
        <v>0.81597222222222221</v>
      </c>
      <c r="D47" s="75">
        <v>503</v>
      </c>
      <c r="E47" s="75" t="s">
        <v>263</v>
      </c>
      <c r="F47" s="45"/>
      <c r="G47" s="76">
        <v>5</v>
      </c>
      <c r="H47" s="71" t="s">
        <v>258</v>
      </c>
      <c r="I47" s="90">
        <v>197</v>
      </c>
      <c r="J47" s="46" t="str">
        <f>VLOOKUP(E47,Hoja2!$B$47:$L$76,2,0)</f>
        <v>12</v>
      </c>
      <c r="K47" s="46" t="str">
        <f>VLOOKUP(E47,Hoja2!$B$47:$L$76,3,0)</f>
        <v>40</v>
      </c>
      <c r="L47" s="46">
        <f>VLOOKUP(E47,Hoja3!$D$5:$G$34,3,0)</f>
        <v>94.12</v>
      </c>
      <c r="M47" s="46">
        <f>VLOOKUP(E47,Hoja3!$D$5:$G$34,4,0)</f>
        <v>102.73</v>
      </c>
      <c r="N47" s="52">
        <f t="shared" ref="N47" si="7">L48-M47</f>
        <v>-8.3800000000000097</v>
      </c>
      <c r="O47" s="52">
        <f t="shared" ref="O47" si="8">L48+M47</f>
        <v>197.07999999999998</v>
      </c>
      <c r="P47" s="47"/>
      <c r="Q47" s="66">
        <f>VLOOKUP(E47,Hoja2!$B$47:$M$76,12,0)</f>
        <v>30</v>
      </c>
    </row>
    <row r="48" spans="2:17" ht="19.5" thickBot="1" x14ac:dyDescent="0.3">
      <c r="C48" s="94"/>
      <c r="D48" s="75">
        <v>504</v>
      </c>
      <c r="E48" s="75" t="s">
        <v>259</v>
      </c>
      <c r="F48" s="49"/>
      <c r="G48" s="76">
        <v>-5</v>
      </c>
      <c r="H48" s="71" t="s">
        <v>261</v>
      </c>
      <c r="I48" s="91"/>
      <c r="J48" s="50" t="str">
        <f>VLOOKUP(E48,Hoja2!$B$47:$L$76,2,0)</f>
        <v>15</v>
      </c>
      <c r="K48" s="50" t="str">
        <f>VLOOKUP(E48,Hoja2!$B$47:$L$76,3,0)</f>
        <v>37</v>
      </c>
      <c r="L48" s="50">
        <f>VLOOKUP(E48,Hoja3!$D$5:$G$34,3,0)</f>
        <v>94.35</v>
      </c>
      <c r="M48" s="50">
        <f>VLOOKUP(E48,Hoja3!$D$5:$G$34,4,0)</f>
        <v>99.16</v>
      </c>
      <c r="N48" s="53"/>
      <c r="O48" s="53"/>
      <c r="P48" s="51"/>
      <c r="Q48" s="66">
        <f>VLOOKUP(E48,Hoja2!$B$47:$M$76,12,0)</f>
        <v>28</v>
      </c>
    </row>
    <row r="49" spans="3:17" ht="19.5" thickBot="1" x14ac:dyDescent="0.3">
      <c r="C49" s="94">
        <v>0.83680555555555547</v>
      </c>
      <c r="D49" s="75">
        <v>505</v>
      </c>
      <c r="E49" s="75" t="s">
        <v>287</v>
      </c>
      <c r="F49" s="45"/>
      <c r="G49" s="76">
        <v>5</v>
      </c>
      <c r="H49" s="71" t="s">
        <v>390</v>
      </c>
      <c r="I49" s="90">
        <v>195</v>
      </c>
      <c r="J49" s="46" t="str">
        <f>VLOOKUP(E49,Hoja2!$B$47:$L$76,2,0)</f>
        <v>26</v>
      </c>
      <c r="K49" s="46" t="str">
        <f>VLOOKUP(E49,Hoja2!$B$47:$L$76,3,0)</f>
        <v>25</v>
      </c>
      <c r="L49" s="46">
        <f>VLOOKUP(E49,Hoja3!$D$5:$G$34,3,0)</f>
        <v>97.52</v>
      </c>
      <c r="M49" s="46">
        <f>VLOOKUP(E49,Hoja3!$D$5:$G$34,4,0)</f>
        <v>98.62</v>
      </c>
      <c r="N49" s="52">
        <f t="shared" ref="N49" si="9">L50-M49</f>
        <v>-3.8900000000000006</v>
      </c>
      <c r="O49" s="52">
        <f t="shared" ref="O49" si="10">L50+M49</f>
        <v>193.35000000000002</v>
      </c>
      <c r="P49" s="47"/>
      <c r="Q49" s="66">
        <f>VLOOKUP(E49,Hoja2!$B$47:$M$76,12,0)</f>
        <v>16</v>
      </c>
    </row>
    <row r="50" spans="3:17" ht="19.5" thickBot="1" x14ac:dyDescent="0.3">
      <c r="C50" s="94"/>
      <c r="D50" s="75">
        <v>506</v>
      </c>
      <c r="E50" s="75" t="s">
        <v>265</v>
      </c>
      <c r="F50" s="49"/>
      <c r="G50" s="76">
        <v>-5</v>
      </c>
      <c r="H50" s="71" t="s">
        <v>392</v>
      </c>
      <c r="I50" s="91"/>
      <c r="J50" s="50" t="str">
        <f>VLOOKUP(E50,Hoja2!$B$47:$L$76,2,0)</f>
        <v>31</v>
      </c>
      <c r="K50" s="50" t="str">
        <f>VLOOKUP(E50,Hoja2!$B$47:$L$76,3,0)</f>
        <v>22</v>
      </c>
      <c r="L50" s="50">
        <f>VLOOKUP(E50,Hoja3!$D$5:$G$34,3,0)</f>
        <v>94.73</v>
      </c>
      <c r="M50" s="50">
        <f>VLOOKUP(E50,Hoja3!$D$5:$G$34,4,0)</f>
        <v>94.4</v>
      </c>
      <c r="N50" s="53"/>
      <c r="O50" s="53"/>
      <c r="P50" s="51"/>
      <c r="Q50" s="66">
        <f>VLOOKUP(E50,Hoja2!$B$47:$M$76,12,0)</f>
        <v>9</v>
      </c>
    </row>
    <row r="51" spans="3:17" ht="19.5" thickBot="1" x14ac:dyDescent="0.3">
      <c r="C51" s="94">
        <v>0.83680555555555547</v>
      </c>
      <c r="D51" s="75">
        <v>507</v>
      </c>
      <c r="E51" s="75" t="s">
        <v>393</v>
      </c>
      <c r="F51" s="45"/>
      <c r="G51" s="76">
        <v>-2</v>
      </c>
      <c r="H51" s="71" t="s">
        <v>394</v>
      </c>
      <c r="I51" s="90">
        <v>186</v>
      </c>
      <c r="J51" s="46" t="str">
        <f>VLOOKUP(E51,Hoja2!$B$47:$L$76,2,0)</f>
        <v>33</v>
      </c>
      <c r="K51" s="46" t="str">
        <f>VLOOKUP(E51,Hoja2!$B$47:$L$76,3,0)</f>
        <v>21</v>
      </c>
      <c r="L51" s="46">
        <f>VLOOKUP(E51,Hoja3!$D$5:$G$34,3,0)</f>
        <v>93.4</v>
      </c>
      <c r="M51" s="46">
        <f>VLOOKUP(E51,Hoja3!$D$5:$G$34,4,0)</f>
        <v>89.98</v>
      </c>
      <c r="N51" s="52">
        <f t="shared" ref="N51" si="11">L52-M51</f>
        <v>5.269999999999996</v>
      </c>
      <c r="O51" s="52">
        <f t="shared" ref="O51" si="12">L52+M51</f>
        <v>185.23000000000002</v>
      </c>
      <c r="P51" s="47" t="s">
        <v>407</v>
      </c>
      <c r="Q51" s="66">
        <f>VLOOKUP(E51,Hoja2!$B$47:$M$76,12,0)</f>
        <v>6</v>
      </c>
    </row>
    <row r="52" spans="3:17" ht="19.5" thickBot="1" x14ac:dyDescent="0.3">
      <c r="C52" s="94"/>
      <c r="D52" s="75">
        <v>508</v>
      </c>
      <c r="E52" s="75" t="s">
        <v>267</v>
      </c>
      <c r="F52" s="49"/>
      <c r="G52" s="76">
        <v>2</v>
      </c>
      <c r="H52" s="71" t="s">
        <v>395</v>
      </c>
      <c r="I52" s="91"/>
      <c r="J52" s="50" t="str">
        <f>VLOOKUP(E52,Hoja2!$B$47:$L$76,2,0)</f>
        <v>21</v>
      </c>
      <c r="K52" s="50" t="str">
        <f>VLOOKUP(E52,Hoja2!$B$47:$L$76,3,0)</f>
        <v>33</v>
      </c>
      <c r="L52" s="50">
        <f>VLOOKUP(E52,Hoja3!$D$5:$G$34,3,0)</f>
        <v>95.25</v>
      </c>
      <c r="M52" s="50">
        <f>VLOOKUP(E52,Hoja3!$D$5:$G$34,4,0)</f>
        <v>97.17</v>
      </c>
      <c r="N52" s="53"/>
      <c r="O52" s="53"/>
      <c r="P52" s="51"/>
      <c r="Q52" s="66">
        <f>VLOOKUP(E52,Hoja2!$B$47:$M$76,12,0)</f>
        <v>21</v>
      </c>
    </row>
    <row r="53" spans="3:17" ht="18.75" customHeight="1" thickBot="1" x14ac:dyDescent="0.3">
      <c r="C53" s="94">
        <v>0.85763888888888884</v>
      </c>
      <c r="D53" s="75">
        <v>509</v>
      </c>
      <c r="E53" s="75" t="s">
        <v>271</v>
      </c>
      <c r="F53" s="45">
        <f>2-110</f>
        <v>-108</v>
      </c>
      <c r="G53" s="76">
        <v>-2</v>
      </c>
      <c r="H53" s="71" t="s">
        <v>396</v>
      </c>
      <c r="I53" s="90">
        <v>181</v>
      </c>
      <c r="J53" s="46" t="str">
        <f>VLOOKUP(E53,Hoja2!$B$47:$L$76,2,0)</f>
        <v>30</v>
      </c>
      <c r="K53" s="46" t="str">
        <f>VLOOKUP(E53,Hoja2!$B$47:$L$76,3,0)</f>
        <v>22</v>
      </c>
      <c r="L53" s="46">
        <f>VLOOKUP(E53,Hoja3!$D$5:$G$34,3,0)</f>
        <v>93.57</v>
      </c>
      <c r="M53" s="46">
        <f>VLOOKUP(E53,Hoja3!$D$5:$G$34,4,0)</f>
        <v>91.94</v>
      </c>
      <c r="N53" s="52">
        <f t="shared" ref="N53" si="13">L54-M53</f>
        <v>2.0600000000000023</v>
      </c>
      <c r="O53" s="52">
        <f t="shared" ref="O53" si="14">L54+M53</f>
        <v>185.94</v>
      </c>
      <c r="P53" s="82" t="s">
        <v>248</v>
      </c>
      <c r="Q53" s="66">
        <f>VLOOKUP(E53,Hoja2!$B$47:$M$76,12,0)</f>
        <v>10</v>
      </c>
    </row>
    <row r="54" spans="3:17" ht="15.75" customHeight="1" thickBot="1" x14ac:dyDescent="0.3">
      <c r="C54" s="94"/>
      <c r="D54" s="75">
        <v>510</v>
      </c>
      <c r="E54" s="75" t="s">
        <v>282</v>
      </c>
      <c r="F54" s="49">
        <f>-2-110</f>
        <v>-112</v>
      </c>
      <c r="G54" s="76">
        <v>2</v>
      </c>
      <c r="H54" s="71" t="s">
        <v>397</v>
      </c>
      <c r="I54" s="91"/>
      <c r="J54" s="50" t="str">
        <f>VLOOKUP(E54,Hoja2!$B$47:$L$76,2,0)</f>
        <v>19</v>
      </c>
      <c r="K54" s="50" t="str">
        <f>VLOOKUP(E54,Hoja2!$B$47:$L$76,3,0)</f>
        <v>36</v>
      </c>
      <c r="L54" s="50">
        <f>VLOOKUP(E54,Hoja3!$D$5:$G$34,3,0)</f>
        <v>94</v>
      </c>
      <c r="M54" s="50">
        <f>VLOOKUP(E54,Hoja3!$D$5:$G$34,4,0)</f>
        <v>97.73</v>
      </c>
      <c r="N54" s="53"/>
      <c r="O54" s="53"/>
      <c r="P54" s="51"/>
      <c r="Q54" s="66">
        <f>VLOOKUP(E54,Hoja2!$B$47:$M$76,12,0)</f>
        <v>24</v>
      </c>
    </row>
    <row r="55" spans="3:17" ht="15.75" customHeight="1" thickBot="1" x14ac:dyDescent="0.3">
      <c r="C55" s="94">
        <v>0.89930555555555547</v>
      </c>
      <c r="D55" s="75">
        <v>511</v>
      </c>
      <c r="E55" s="75" t="s">
        <v>274</v>
      </c>
      <c r="F55" s="45" t="s">
        <v>269</v>
      </c>
      <c r="G55" s="76">
        <v>9</v>
      </c>
      <c r="H55" s="71" t="s">
        <v>398</v>
      </c>
      <c r="I55" s="90">
        <v>202</v>
      </c>
      <c r="J55" s="46" t="str">
        <f>VLOOKUP(E55,Hoja2!$B$47:$L$76,2,0)</f>
        <v>28</v>
      </c>
      <c r="K55" s="46" t="str">
        <f>VLOOKUP(E55,Hoja2!$B$47:$L$76,3,0)</f>
        <v>26</v>
      </c>
      <c r="L55" s="46">
        <f>VLOOKUP(E55,Hoja3!$D$5:$G$34,3,0)</f>
        <v>96.31</v>
      </c>
      <c r="M55" s="46">
        <f>VLOOKUP(E55,Hoja3!$D$5:$G$34,4,0)</f>
        <v>96.31</v>
      </c>
      <c r="N55" s="52">
        <f t="shared" ref="N55" si="15">L56-M55</f>
        <v>8.6499999999999915</v>
      </c>
      <c r="O55" s="52">
        <f t="shared" ref="O55" si="16">L56+M55</f>
        <v>201.26999999999998</v>
      </c>
      <c r="P55" s="47">
        <v>9</v>
      </c>
      <c r="Q55" s="66">
        <f>VLOOKUP(E55,Hoja2!$B$47:$M$76,12,0)</f>
        <v>15</v>
      </c>
    </row>
    <row r="56" spans="3:17" ht="15.75" customHeight="1" thickBot="1" x14ac:dyDescent="0.3">
      <c r="C56" s="94"/>
      <c r="D56" s="75">
        <v>512</v>
      </c>
      <c r="E56" s="75" t="s">
        <v>264</v>
      </c>
      <c r="F56" s="49" t="s">
        <v>270</v>
      </c>
      <c r="G56" s="76">
        <v>-9</v>
      </c>
      <c r="H56" s="71" t="s">
        <v>399</v>
      </c>
      <c r="I56" s="91"/>
      <c r="J56" s="50" t="str">
        <f>VLOOKUP(E56,Hoja2!$B$47:$L$76,2,0)</f>
        <v>33</v>
      </c>
      <c r="K56" s="50" t="str">
        <f>VLOOKUP(E56,Hoja2!$B$47:$L$76,3,0)</f>
        <v>21</v>
      </c>
      <c r="L56" s="50">
        <f>VLOOKUP(E56,Hoja3!$D$5:$G$34,3,0)</f>
        <v>104.96</v>
      </c>
      <c r="M56" s="50">
        <f>VLOOKUP(E56,Hoja3!$D$5:$G$34,4,0)</f>
        <v>101.02</v>
      </c>
      <c r="N56" s="53"/>
      <c r="O56" s="53"/>
      <c r="P56" s="51" t="s">
        <v>407</v>
      </c>
      <c r="Q56" s="66">
        <f>VLOOKUP(E56,Hoja2!$B$47:$M$76,12,0)</f>
        <v>5</v>
      </c>
    </row>
    <row r="57" spans="3:17" ht="15.75" hidden="1" customHeight="1" thickBot="1" x14ac:dyDescent="0.3">
      <c r="C57" s="94">
        <v>0.89930555555555547</v>
      </c>
      <c r="D57" s="75">
        <v>513</v>
      </c>
      <c r="E57" s="75" t="s">
        <v>405</v>
      </c>
      <c r="F57" s="45" t="s">
        <v>272</v>
      </c>
      <c r="G57" s="79">
        <v>3</v>
      </c>
      <c r="H57" s="64" t="s">
        <v>273</v>
      </c>
      <c r="I57" s="55">
        <v>183</v>
      </c>
      <c r="J57" s="50" t="str">
        <f>VLOOKUP(E57,Hoja2!$B$47:$L$76,2,0)</f>
        <v>30</v>
      </c>
      <c r="K57" s="50" t="str">
        <f>VLOOKUP(E57,Hoja2!$B$47:$L$76,3,0)</f>
        <v>22</v>
      </c>
      <c r="L57" s="50">
        <f>VLOOKUP(E57,Hoja3!$D$5:$G$34,3,0)</f>
        <v>100.86</v>
      </c>
      <c r="M57" s="50">
        <f>VLOOKUP(E57,Hoja3!$D$5:$G$34,4,0)</f>
        <v>100.92</v>
      </c>
      <c r="N57" s="52">
        <f t="shared" ref="N57" si="17">L58-M57</f>
        <v>-2.8200000000000074</v>
      </c>
      <c r="O57" s="52">
        <f t="shared" ref="O57" si="18">L58+M57</f>
        <v>199.01999999999998</v>
      </c>
      <c r="P57" s="47"/>
      <c r="Q57" s="66">
        <f>VLOOKUP(E57,Hoja2!$B$47:$M$76,12,0)</f>
        <v>11</v>
      </c>
    </row>
    <row r="58" spans="3:17" ht="15.75" hidden="1" customHeight="1" thickBot="1" x14ac:dyDescent="0.3">
      <c r="C58" s="94"/>
      <c r="D58" s="75">
        <v>514</v>
      </c>
      <c r="E58" s="75" t="s">
        <v>277</v>
      </c>
      <c r="F58" s="49" t="s">
        <v>275</v>
      </c>
      <c r="G58" s="2"/>
      <c r="H58" s="65" t="s">
        <v>276</v>
      </c>
      <c r="I58" s="56"/>
      <c r="J58" s="50" t="str">
        <f>VLOOKUP(E58,Hoja2!$B$47:$L$76,2,0)</f>
        <v>30</v>
      </c>
      <c r="K58" s="50" t="str">
        <f>VLOOKUP(E58,Hoja2!$B$47:$L$76,3,0)</f>
        <v>24</v>
      </c>
      <c r="L58" s="50">
        <f>VLOOKUP(E58,Hoja3!$D$5:$G$34,3,0)</f>
        <v>98.1</v>
      </c>
      <c r="M58" s="50">
        <f>VLOOKUP(E58,Hoja3!$D$5:$G$34,4,0)</f>
        <v>98.83</v>
      </c>
      <c r="N58" s="53"/>
      <c r="O58" s="53"/>
      <c r="P58" s="51"/>
      <c r="Q58" s="66">
        <f>VLOOKUP(E58,Hoja2!$B$47:$M$76,12,0)</f>
        <v>12</v>
      </c>
    </row>
    <row r="59" spans="3:17" ht="15.75" hidden="1" customHeight="1" thickBot="1" x14ac:dyDescent="0.3">
      <c r="C59" s="92">
        <v>0.94097222222222221</v>
      </c>
      <c r="D59" s="75">
        <v>515</v>
      </c>
      <c r="E59" s="75" t="s">
        <v>404</v>
      </c>
      <c r="F59" s="45">
        <f>2-110</f>
        <v>-108</v>
      </c>
      <c r="G59" s="76">
        <v>5</v>
      </c>
      <c r="H59" s="64" t="s">
        <v>278</v>
      </c>
      <c r="I59" s="55">
        <v>193</v>
      </c>
      <c r="J59" s="50" t="str">
        <f>VLOOKUP(E59,Hoja2!$B$47:$L$76,2,0)</f>
        <v>17</v>
      </c>
      <c r="K59" s="50" t="str">
        <f>VLOOKUP(E59,Hoja2!$B$47:$L$76,3,0)</f>
        <v>35</v>
      </c>
      <c r="L59" s="50">
        <f>VLOOKUP(E59,Hoja3!$D$5:$G$34,3,0)</f>
        <v>94.85</v>
      </c>
      <c r="M59" s="50">
        <f>VLOOKUP(E59,Hoja3!$D$5:$G$34,4,0)</f>
        <v>100.12</v>
      </c>
      <c r="N59" s="52">
        <f t="shared" ref="N59" si="19">L60-M59</f>
        <v>-2.9399999999999977</v>
      </c>
      <c r="O59" s="52">
        <f t="shared" ref="O59" si="20">L60+M59</f>
        <v>197.3</v>
      </c>
      <c r="P59" s="47"/>
      <c r="Q59" s="66">
        <f>VLOOKUP(E59,Hoja2!$B$47:$M$76,12,0)</f>
        <v>26</v>
      </c>
    </row>
    <row r="60" spans="3:17" ht="15.75" hidden="1" customHeight="1" thickBot="1" x14ac:dyDescent="0.3">
      <c r="C60" s="93"/>
      <c r="D60" s="75">
        <v>516</v>
      </c>
      <c r="E60" s="75" t="s">
        <v>280</v>
      </c>
      <c r="F60" s="49">
        <f>-2-110</f>
        <v>-112</v>
      </c>
      <c r="G60" s="76"/>
      <c r="H60" s="65" t="s">
        <v>279</v>
      </c>
      <c r="I60" s="56"/>
      <c r="J60" s="50" t="str">
        <f>VLOOKUP(E60,Hoja2!$B$47:$L$76,2,0)</f>
        <v>25</v>
      </c>
      <c r="K60" s="50" t="str">
        <f>VLOOKUP(E60,Hoja2!$B$47:$L$76,3,0)</f>
        <v>29</v>
      </c>
      <c r="L60" s="50">
        <f>VLOOKUP(E60,Hoja3!$D$5:$G$34,3,0)</f>
        <v>97.18</v>
      </c>
      <c r="M60" s="50">
        <f>VLOOKUP(E60,Hoja3!$D$5:$G$34,4,0)</f>
        <v>99.33</v>
      </c>
      <c r="N60" s="53"/>
      <c r="O60" s="53"/>
      <c r="P60" s="51"/>
      <c r="Q60" s="66">
        <f>VLOOKUP(E60,Hoja2!$B$47:$M$76,12,0)</f>
        <v>18</v>
      </c>
    </row>
    <row r="61" spans="3:17" ht="15.75" hidden="1" customHeight="1" thickBot="1" x14ac:dyDescent="0.3">
      <c r="C61" s="77">
        <v>0.94097222222222221</v>
      </c>
      <c r="D61" s="75">
        <v>517</v>
      </c>
      <c r="E61" s="75" t="s">
        <v>262</v>
      </c>
      <c r="F61" s="45">
        <f>5-110</f>
        <v>-105</v>
      </c>
      <c r="G61" s="76"/>
      <c r="H61" s="64" t="s">
        <v>281</v>
      </c>
      <c r="I61" s="55">
        <v>193</v>
      </c>
      <c r="J61" s="50" t="str">
        <f>VLOOKUP(E61,Hoja2!$B$47:$L$76,2,0)</f>
        <v>42</v>
      </c>
      <c r="K61" s="50" t="str">
        <f>VLOOKUP(E61,Hoja2!$B$47:$L$76,3,0)</f>
        <v>12</v>
      </c>
      <c r="L61" s="50">
        <f>VLOOKUP(E61,Hoja3!$D$5:$G$34,3,0)</f>
        <v>104.34</v>
      </c>
      <c r="M61" s="50">
        <f>VLOOKUP(E61,Hoja3!$D$5:$G$34,4,0)</f>
        <v>95.79</v>
      </c>
      <c r="N61" s="52">
        <f t="shared" ref="N61" si="21">L62-M61</f>
        <v>0.89999999999999147</v>
      </c>
      <c r="O61" s="52">
        <f t="shared" ref="O61" si="22">L62+M61</f>
        <v>192.48000000000002</v>
      </c>
      <c r="P61" s="47"/>
      <c r="Q61" s="66" t="str">
        <f>VLOOKUP(E61,Hoja2!$B$47:$M$76,12,0)</f>
        <v>1</v>
      </c>
    </row>
    <row r="62" spans="3:17" ht="15.75" hidden="1" customHeight="1" thickBot="1" x14ac:dyDescent="0.3">
      <c r="C62" s="78"/>
      <c r="D62" s="75">
        <v>518</v>
      </c>
      <c r="E62" s="75" t="s">
        <v>290</v>
      </c>
      <c r="F62" s="49">
        <f>-5-110</f>
        <v>-115</v>
      </c>
      <c r="G62" s="76">
        <v>9</v>
      </c>
      <c r="H62" s="65" t="s">
        <v>283</v>
      </c>
      <c r="I62" s="56"/>
      <c r="J62" s="50" t="str">
        <f>VLOOKUP(E62,Hoja2!$B$47:$L$76,2,0)</f>
        <v>19</v>
      </c>
      <c r="K62" s="50" t="str">
        <f>VLOOKUP(E62,Hoja2!$B$47:$L$76,3,0)</f>
        <v>31</v>
      </c>
      <c r="L62" s="50">
        <f>VLOOKUP(E62,Hoja3!$D$5:$G$34,3,0)</f>
        <v>96.69</v>
      </c>
      <c r="M62" s="50">
        <f>VLOOKUP(E62,Hoja3!$D$5:$G$34,4,0)</f>
        <v>103.33</v>
      </c>
      <c r="N62" s="53"/>
      <c r="O62" s="53"/>
      <c r="P62" s="51"/>
      <c r="Q62" s="66">
        <f>VLOOKUP(E62,Hoja2!$B$47:$M$76,12,0)</f>
        <v>25</v>
      </c>
    </row>
    <row r="63" spans="3:17" ht="15.75" hidden="1" customHeight="1" thickBot="1" x14ac:dyDescent="0.3">
      <c r="C63" s="95">
        <v>0.85763888888888884</v>
      </c>
      <c r="D63" s="44">
        <v>719</v>
      </c>
      <c r="E63" s="54" t="s">
        <v>284</v>
      </c>
      <c r="F63" s="45" t="s">
        <v>285</v>
      </c>
      <c r="H63" s="64" t="s">
        <v>286</v>
      </c>
      <c r="I63" s="55">
        <v>196</v>
      </c>
      <c r="J63" s="50" t="str">
        <f>VLOOKUP(E63,Hoja2!$B$47:$L$76,2,0)</f>
        <v>22</v>
      </c>
      <c r="K63" s="50" t="str">
        <f>VLOOKUP(E63,Hoja2!$B$47:$L$76,3,0)</f>
        <v>29</v>
      </c>
      <c r="L63" s="50">
        <f>VLOOKUP(E63,Hoja3!$D$5:$G$34,3,0)</f>
        <v>92.3</v>
      </c>
      <c r="M63" s="50">
        <f>VLOOKUP(E63,Hoja3!$D$5:$G$34,4,0)</f>
        <v>95.4</v>
      </c>
      <c r="N63" s="52">
        <f t="shared" ref="N63" si="23">L64-M63</f>
        <v>2.1199999999999903</v>
      </c>
      <c r="O63" s="52">
        <f t="shared" ref="O63" si="24">L64+M63</f>
        <v>192.92000000000002</v>
      </c>
      <c r="P63" s="47"/>
      <c r="Q63" s="66">
        <f>VLOOKUP(E63,Hoja2!$B$47:$M$76,12,0)</f>
        <v>20</v>
      </c>
    </row>
    <row r="64" spans="3:17" ht="15.75" hidden="1" customHeight="1" thickBot="1" x14ac:dyDescent="0.3">
      <c r="C64" s="96"/>
      <c r="D64" s="48">
        <v>720</v>
      </c>
      <c r="E64" s="48" t="s">
        <v>287</v>
      </c>
      <c r="F64" s="49" t="s">
        <v>288</v>
      </c>
      <c r="H64" s="65" t="s">
        <v>289</v>
      </c>
      <c r="I64" s="56"/>
      <c r="J64" s="50" t="str">
        <f>VLOOKUP(E64,Hoja2!$B$47:$L$76,2,0)</f>
        <v>26</v>
      </c>
      <c r="K64" s="50" t="str">
        <f>VLOOKUP(E64,Hoja2!$B$47:$L$76,3,0)</f>
        <v>25</v>
      </c>
      <c r="L64" s="50">
        <f>VLOOKUP(E64,Hoja3!$D$5:$G$34,3,0)</f>
        <v>97.52</v>
      </c>
      <c r="M64" s="50">
        <f>VLOOKUP(E64,Hoja3!$D$5:$G$34,4,0)</f>
        <v>98.62</v>
      </c>
      <c r="N64" s="53"/>
      <c r="O64" s="53"/>
      <c r="P64" s="51"/>
      <c r="Q64" s="66">
        <f>VLOOKUP(E64,Hoja2!$B$47:$M$76,12,0)</f>
        <v>16</v>
      </c>
    </row>
    <row r="65" spans="3:17" ht="15.75" hidden="1" customHeight="1" thickBot="1" x14ac:dyDescent="0.3">
      <c r="C65" s="95">
        <v>0.87847222222222221</v>
      </c>
      <c r="D65" s="44">
        <v>721</v>
      </c>
      <c r="E65" s="54" t="s">
        <v>290</v>
      </c>
      <c r="F65" s="45">
        <f>10-110</f>
        <v>-100</v>
      </c>
      <c r="H65" s="64" t="s">
        <v>291</v>
      </c>
      <c r="I65" s="55">
        <v>209</v>
      </c>
      <c r="J65" s="50" t="str">
        <f>VLOOKUP(E65,Hoja2!$B$47:$L$76,2,0)</f>
        <v>19</v>
      </c>
      <c r="K65" s="50" t="str">
        <f>VLOOKUP(E65,Hoja2!$B$47:$L$76,3,0)</f>
        <v>31</v>
      </c>
      <c r="L65" s="50">
        <f>VLOOKUP(E65,Hoja3!$D$5:$G$34,3,0)</f>
        <v>96.69</v>
      </c>
      <c r="M65" s="50">
        <f>VLOOKUP(E65,Hoja3!$D$5:$G$34,4,0)</f>
        <v>103.33</v>
      </c>
      <c r="N65" s="52">
        <f t="shared" ref="N65" si="25">L66-M65</f>
        <v>-2.4099999999999966</v>
      </c>
      <c r="O65" s="52">
        <f t="shared" ref="O65" si="26">L66+M65</f>
        <v>204.25</v>
      </c>
      <c r="P65" s="47"/>
      <c r="Q65" s="66">
        <f>VLOOKUP(E65,Hoja2!$B$47:$M$76,12,0)</f>
        <v>25</v>
      </c>
    </row>
    <row r="66" spans="3:17" ht="15.75" hidden="1" customHeight="1" thickBot="1" x14ac:dyDescent="0.3">
      <c r="C66" s="96"/>
      <c r="D66" s="48">
        <v>722</v>
      </c>
      <c r="E66" s="48" t="s">
        <v>292</v>
      </c>
      <c r="F66" s="49">
        <f>-10-110</f>
        <v>-120</v>
      </c>
      <c r="H66" s="65" t="s">
        <v>293</v>
      </c>
      <c r="I66" s="56"/>
      <c r="J66" s="50" t="str">
        <f>VLOOKUP(E66,Hoja2!$B$47:$L$76,2,0)</f>
        <v>23</v>
      </c>
      <c r="K66" s="50" t="str">
        <f>VLOOKUP(E66,Hoja2!$B$47:$L$76,3,0)</f>
        <v>29</v>
      </c>
      <c r="L66" s="50">
        <f>VLOOKUP(E66,Hoja3!$D$5:$G$34,3,0)</f>
        <v>100.92</v>
      </c>
      <c r="M66" s="50">
        <f>VLOOKUP(E66,Hoja3!$D$5:$G$34,4,0)</f>
        <v>102.8</v>
      </c>
      <c r="N66" s="53"/>
      <c r="O66" s="53"/>
      <c r="P66" s="51"/>
      <c r="Q66" s="66">
        <f>VLOOKUP(E66,Hoja2!$B$47:$M$76,12,0)</f>
        <v>19</v>
      </c>
    </row>
    <row r="67" spans="3:17" ht="15.75" hidden="1" customHeight="1" thickBot="1" x14ac:dyDescent="0.3">
      <c r="C67" s="95">
        <v>0.96180555555555547</v>
      </c>
      <c r="D67" s="44">
        <v>723</v>
      </c>
      <c r="E67" s="54" t="s">
        <v>294</v>
      </c>
      <c r="F67" s="45"/>
      <c r="H67" s="64"/>
      <c r="I67" s="55"/>
      <c r="J67" s="50" t="str">
        <f>VLOOKUP(E67,Hoja2!$B$47:$L$76,2,0)</f>
        <v>29</v>
      </c>
      <c r="K67" s="50" t="str">
        <f>VLOOKUP(E67,Hoja2!$B$47:$L$76,3,0)</f>
        <v>22</v>
      </c>
      <c r="L67" s="50">
        <f>VLOOKUP(E67,Hoja3!$D$5:$G$34,3,0)</f>
        <v>106.13</v>
      </c>
      <c r="M67" s="50">
        <f>VLOOKUP(E67,Hoja3!$D$5:$G$34,4,0)</f>
        <v>103.17</v>
      </c>
      <c r="N67" s="52">
        <f t="shared" ref="N67" si="27">L68-M67</f>
        <v>-3.2800000000000011</v>
      </c>
      <c r="O67" s="52">
        <f t="shared" ref="O67" si="28">L68+M67</f>
        <v>203.06</v>
      </c>
      <c r="P67" s="47"/>
      <c r="Q67" s="66">
        <f>VLOOKUP(E67,Hoja2!$B$47:$M$76,12,0)</f>
        <v>14</v>
      </c>
    </row>
    <row r="68" spans="3:17" ht="15.75" hidden="1" customHeight="1" thickBot="1" x14ac:dyDescent="0.3">
      <c r="C68" s="96"/>
      <c r="D68" s="48">
        <v>724</v>
      </c>
      <c r="E68" s="48" t="s">
        <v>295</v>
      </c>
      <c r="F68" s="49"/>
      <c r="H68" s="65"/>
      <c r="I68" s="56"/>
      <c r="J68" s="50" t="str">
        <f>VLOOKUP(E68,Hoja2!$B$47:$L$76,2,0)</f>
        <v>39</v>
      </c>
      <c r="K68" s="50" t="str">
        <f>VLOOKUP(E68,Hoja2!$B$47:$L$76,3,0)</f>
        <v>14</v>
      </c>
      <c r="L68" s="50">
        <f>VLOOKUP(E68,Hoja3!$D$5:$G$34,3,0)</f>
        <v>99.89</v>
      </c>
      <c r="M68" s="50">
        <f>VLOOKUP(E68,Hoja3!$D$5:$G$34,4,0)</f>
        <v>93.52</v>
      </c>
      <c r="N68" s="53"/>
      <c r="O68" s="53"/>
      <c r="P68" s="51"/>
      <c r="Q68" s="66">
        <f>VLOOKUP(E68,Hoja2!$B$47:$M$76,12,0)</f>
        <v>2</v>
      </c>
    </row>
    <row r="69" spans="3:17" ht="19.5" thickBot="1" x14ac:dyDescent="0.3">
      <c r="C69" s="94">
        <v>0.89930555555555547</v>
      </c>
      <c r="D69" s="75">
        <v>513</v>
      </c>
      <c r="E69" s="75" t="s">
        <v>405</v>
      </c>
      <c r="G69" s="79">
        <v>3</v>
      </c>
      <c r="H69" s="76" t="s">
        <v>400</v>
      </c>
      <c r="I69" s="90">
        <v>202</v>
      </c>
      <c r="J69" s="50" t="str">
        <f>VLOOKUP(E69,Hoja2!$B$47:$L$76,2,0)</f>
        <v>30</v>
      </c>
      <c r="K69" s="50" t="str">
        <f>VLOOKUP(E69,Hoja2!$B$47:$L$76,3,0)</f>
        <v>22</v>
      </c>
      <c r="L69" s="50">
        <f>VLOOKUP(E69,Hoja3!$D$5:$G$34,3,0)</f>
        <v>100.86</v>
      </c>
      <c r="M69" s="50">
        <f>VLOOKUP(E69,Hoja3!$D$5:$G$34,4,0)</f>
        <v>100.92</v>
      </c>
      <c r="N69" s="52">
        <f t="shared" ref="N69:N73" si="29">L70-M69</f>
        <v>-2.8200000000000074</v>
      </c>
      <c r="O69" s="52">
        <f t="shared" ref="O69:O73" si="30">L70+M69</f>
        <v>199.01999999999998</v>
      </c>
      <c r="P69" s="47"/>
      <c r="Q69" s="66">
        <f>VLOOKUP(E69,Hoja2!$B$47:$M$76,12,0)</f>
        <v>11</v>
      </c>
    </row>
    <row r="70" spans="3:17" ht="19.5" thickBot="1" x14ac:dyDescent="0.3">
      <c r="C70" s="94"/>
      <c r="D70" s="75">
        <v>514</v>
      </c>
      <c r="E70" s="75" t="s">
        <v>277</v>
      </c>
      <c r="G70" s="3">
        <v>-3</v>
      </c>
      <c r="H70" s="76" t="s">
        <v>401</v>
      </c>
      <c r="I70" s="91"/>
      <c r="J70" s="50" t="str">
        <f>VLOOKUP(E70,Hoja2!$B$47:$L$76,2,0)</f>
        <v>30</v>
      </c>
      <c r="K70" s="50" t="str">
        <f>VLOOKUP(E70,Hoja2!$B$47:$L$76,3,0)</f>
        <v>24</v>
      </c>
      <c r="L70" s="50">
        <f>VLOOKUP(E70,Hoja3!$D$5:$G$34,3,0)</f>
        <v>98.1</v>
      </c>
      <c r="M70" s="50">
        <f>VLOOKUP(E70,Hoja3!$D$5:$G$34,4,0)</f>
        <v>98.83</v>
      </c>
      <c r="N70" s="53"/>
      <c r="O70" s="53"/>
      <c r="P70" s="51" t="s">
        <v>247</v>
      </c>
      <c r="Q70" s="66">
        <f>VLOOKUP(E70,Hoja2!$B$47:$M$76,12,0)</f>
        <v>12</v>
      </c>
    </row>
    <row r="71" spans="3:17" ht="19.5" thickBot="1" x14ac:dyDescent="0.3">
      <c r="C71" s="92">
        <v>0.94097222222222221</v>
      </c>
      <c r="D71" s="75">
        <v>515</v>
      </c>
      <c r="E71" s="75" t="s">
        <v>404</v>
      </c>
      <c r="G71" s="76">
        <v>5</v>
      </c>
      <c r="H71" s="76" t="s">
        <v>286</v>
      </c>
      <c r="I71" s="90">
        <v>196</v>
      </c>
      <c r="J71" s="50" t="str">
        <f>VLOOKUP(E71,Hoja2!$B$47:$L$76,2,0)</f>
        <v>17</v>
      </c>
      <c r="K71" s="50" t="str">
        <f>VLOOKUP(E71,Hoja2!$B$47:$L$76,3,0)</f>
        <v>35</v>
      </c>
      <c r="L71" s="50">
        <f>VLOOKUP(E71,Hoja3!$D$5:$G$34,3,0)</f>
        <v>94.85</v>
      </c>
      <c r="M71" s="50">
        <f>VLOOKUP(E71,Hoja3!$D$5:$G$34,4,0)</f>
        <v>100.12</v>
      </c>
      <c r="N71" s="52">
        <f t="shared" si="29"/>
        <v>-2.9399999999999977</v>
      </c>
      <c r="O71" s="52">
        <f t="shared" si="30"/>
        <v>197.3</v>
      </c>
      <c r="P71" s="47"/>
      <c r="Q71" s="66">
        <f>VLOOKUP(E71,Hoja2!$B$47:$M$76,12,0)</f>
        <v>26</v>
      </c>
    </row>
    <row r="72" spans="3:17" ht="19.5" thickBot="1" x14ac:dyDescent="0.3">
      <c r="C72" s="93"/>
      <c r="D72" s="75">
        <v>516</v>
      </c>
      <c r="E72" s="75" t="s">
        <v>280</v>
      </c>
      <c r="G72" s="76">
        <v>-5</v>
      </c>
      <c r="H72" s="76" t="s">
        <v>289</v>
      </c>
      <c r="I72" s="91"/>
      <c r="J72" s="50" t="str">
        <f>VLOOKUP(E72,Hoja2!$B$47:$L$76,2,0)</f>
        <v>25</v>
      </c>
      <c r="K72" s="50" t="str">
        <f>VLOOKUP(E72,Hoja2!$B$47:$L$76,3,0)</f>
        <v>29</v>
      </c>
      <c r="L72" s="50">
        <f>VLOOKUP(E72,Hoja3!$D$5:$G$34,3,0)</f>
        <v>97.18</v>
      </c>
      <c r="M72" s="50">
        <f>VLOOKUP(E72,Hoja3!$D$5:$G$34,4,0)</f>
        <v>99.33</v>
      </c>
      <c r="N72" s="53"/>
      <c r="O72" s="53"/>
      <c r="P72" s="51"/>
      <c r="Q72" s="66">
        <f>VLOOKUP(E72,Hoja2!$B$47:$M$76,12,0)</f>
        <v>18</v>
      </c>
    </row>
    <row r="73" spans="3:17" ht="19.5" thickBot="1" x14ac:dyDescent="0.3">
      <c r="C73" s="77">
        <v>0.94097222222222221</v>
      </c>
      <c r="D73" s="75">
        <v>517</v>
      </c>
      <c r="E73" s="75" t="s">
        <v>262</v>
      </c>
      <c r="G73" s="76">
        <v>-9</v>
      </c>
      <c r="H73" s="76" t="s">
        <v>402</v>
      </c>
      <c r="I73" s="90">
        <v>208</v>
      </c>
      <c r="J73" s="50" t="str">
        <f>VLOOKUP(E73,Hoja2!$B$47:$L$76,2,0)</f>
        <v>42</v>
      </c>
      <c r="K73" s="50" t="str">
        <f>VLOOKUP(E73,Hoja2!$B$47:$L$76,3,0)</f>
        <v>12</v>
      </c>
      <c r="L73" s="50">
        <f>VLOOKUP(E73,Hoja3!$D$5:$G$34,3,0)</f>
        <v>104.34</v>
      </c>
      <c r="M73" s="50">
        <f>VLOOKUP(E73,Hoja3!$D$5:$G$34,4,0)</f>
        <v>95.79</v>
      </c>
      <c r="N73" s="52">
        <f t="shared" si="29"/>
        <v>0.89999999999999147</v>
      </c>
      <c r="O73" s="52">
        <f t="shared" si="30"/>
        <v>192.48000000000002</v>
      </c>
      <c r="P73" t="s">
        <v>407</v>
      </c>
      <c r="Q73" s="66" t="str">
        <f>VLOOKUP(E73,Hoja2!$B$47:$M$76,12,0)</f>
        <v>1</v>
      </c>
    </row>
    <row r="74" spans="3:17" ht="19.5" thickBot="1" x14ac:dyDescent="0.3">
      <c r="C74" s="78"/>
      <c r="D74" s="75">
        <v>518</v>
      </c>
      <c r="E74" s="75" t="s">
        <v>290</v>
      </c>
      <c r="G74" s="76">
        <v>9</v>
      </c>
      <c r="H74" s="76" t="s">
        <v>403</v>
      </c>
      <c r="I74" s="91"/>
      <c r="J74" s="50" t="str">
        <f>VLOOKUP(E74,Hoja2!$B$47:$L$76,2,0)</f>
        <v>19</v>
      </c>
      <c r="K74" s="50" t="str">
        <f>VLOOKUP(E74,Hoja2!$B$47:$L$76,3,0)</f>
        <v>31</v>
      </c>
      <c r="L74" s="50">
        <f>VLOOKUP(E74,Hoja3!$D$5:$G$34,3,0)</f>
        <v>96.69</v>
      </c>
      <c r="M74" s="50">
        <f>VLOOKUP(E74,Hoja3!$D$5:$G$34,4,0)</f>
        <v>103.33</v>
      </c>
      <c r="N74" s="53"/>
      <c r="O74" s="53"/>
      <c r="P74" s="83" t="s">
        <v>247</v>
      </c>
      <c r="Q74" s="66">
        <f>VLOOKUP(E74,Hoja2!$B$47:$M$76,12,0)</f>
        <v>25</v>
      </c>
    </row>
  </sheetData>
  <mergeCells count="49">
    <mergeCell ref="M31:M32"/>
    <mergeCell ref="M33:M34"/>
    <mergeCell ref="N33:N34"/>
    <mergeCell ref="O27:O28"/>
    <mergeCell ref="O23:O24"/>
    <mergeCell ref="O25:O26"/>
    <mergeCell ref="O29:O30"/>
    <mergeCell ref="O31:O32"/>
    <mergeCell ref="O33:O34"/>
    <mergeCell ref="N31:N32"/>
    <mergeCell ref="K22:L22"/>
    <mergeCell ref="N23:N24"/>
    <mergeCell ref="N25:N26"/>
    <mergeCell ref="N27:N28"/>
    <mergeCell ref="N29:N30"/>
    <mergeCell ref="M23:M24"/>
    <mergeCell ref="M25:M26"/>
    <mergeCell ref="M27:M28"/>
    <mergeCell ref="M29:M30"/>
    <mergeCell ref="C33:C34"/>
    <mergeCell ref="C37:C38"/>
    <mergeCell ref="C35:C36"/>
    <mergeCell ref="C69:C70"/>
    <mergeCell ref="C23:C24"/>
    <mergeCell ref="C25:C26"/>
    <mergeCell ref="C27:C28"/>
    <mergeCell ref="C29:C30"/>
    <mergeCell ref="C31:C32"/>
    <mergeCell ref="C65:C66"/>
    <mergeCell ref="C67:C68"/>
    <mergeCell ref="C55:C56"/>
    <mergeCell ref="C57:C58"/>
    <mergeCell ref="C59:C60"/>
    <mergeCell ref="C63:C64"/>
    <mergeCell ref="C45:C46"/>
    <mergeCell ref="I73:I74"/>
    <mergeCell ref="C71:C72"/>
    <mergeCell ref="I45:I46"/>
    <mergeCell ref="I47:I48"/>
    <mergeCell ref="I49:I50"/>
    <mergeCell ref="I51:I52"/>
    <mergeCell ref="I53:I54"/>
    <mergeCell ref="I55:I56"/>
    <mergeCell ref="I69:I70"/>
    <mergeCell ref="I71:I72"/>
    <mergeCell ref="C47:C48"/>
    <mergeCell ref="C49:C50"/>
    <mergeCell ref="C51:C52"/>
    <mergeCell ref="C53:C54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6</xdr:col>
                <xdr:colOff>0</xdr:colOff>
                <xdr:row>43</xdr:row>
                <xdr:rowOff>57150</xdr:rowOff>
              </from>
              <to>
                <xdr:col>6</xdr:col>
                <xdr:colOff>228600</xdr:colOff>
                <xdr:row>44</xdr:row>
                <xdr:rowOff>95250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6</xdr:col>
                <xdr:colOff>0</xdr:colOff>
                <xdr:row>43</xdr:row>
                <xdr:rowOff>57150</xdr:rowOff>
              </from>
              <to>
                <xdr:col>6</xdr:col>
                <xdr:colOff>228600</xdr:colOff>
                <xdr:row>44</xdr:row>
                <xdr:rowOff>95250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8">
            <anchor moveWithCells="1">
              <from>
                <xdr:col>6</xdr:col>
                <xdr:colOff>0</xdr:colOff>
                <xdr:row>44</xdr:row>
                <xdr:rowOff>95250</xdr:rowOff>
              </from>
              <to>
                <xdr:col>6</xdr:col>
                <xdr:colOff>228600</xdr:colOff>
                <xdr:row>45</xdr:row>
                <xdr:rowOff>85725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9" name="Control 4">
          <controlPr defaultSize="0" r:id="rId8">
            <anchor moveWithCells="1">
              <from>
                <xdr:col>6</xdr:col>
                <xdr:colOff>0</xdr:colOff>
                <xdr:row>44</xdr:row>
                <xdr:rowOff>95250</xdr:rowOff>
              </from>
              <to>
                <xdr:col>6</xdr:col>
                <xdr:colOff>228600</xdr:colOff>
                <xdr:row>45</xdr:row>
                <xdr:rowOff>85725</xdr:rowOff>
              </to>
            </anchor>
          </controlPr>
        </control>
      </mc:Choice>
      <mc:Fallback>
        <control shapeId="3076" r:id="rId9" name="Control 4"/>
      </mc:Fallback>
    </mc:AlternateContent>
    <mc:AlternateContent xmlns:mc="http://schemas.openxmlformats.org/markup-compatibility/2006">
      <mc:Choice Requires="x14">
        <control shapeId="3077" r:id="rId10" name="Control 5">
          <controlPr defaultSize="0" r:id="rId11">
            <anchor moveWithCells="1">
              <from>
                <xdr:col>6</xdr:col>
                <xdr:colOff>0</xdr:colOff>
                <xdr:row>51</xdr:row>
                <xdr:rowOff>123825</xdr:rowOff>
              </from>
              <to>
                <xdr:col>6</xdr:col>
                <xdr:colOff>228600</xdr:colOff>
                <xdr:row>52</xdr:row>
                <xdr:rowOff>123825</xdr:rowOff>
              </to>
            </anchor>
          </controlPr>
        </control>
      </mc:Choice>
      <mc:Fallback>
        <control shapeId="3077" r:id="rId10" name="Control 5"/>
      </mc:Fallback>
    </mc:AlternateContent>
    <mc:AlternateContent xmlns:mc="http://schemas.openxmlformats.org/markup-compatibility/2006">
      <mc:Choice Requires="x14">
        <control shapeId="3078" r:id="rId12" name="Control 6">
          <controlPr defaultSize="0" r:id="rId11">
            <anchor moveWithCells="1">
              <from>
                <xdr:col>6</xdr:col>
                <xdr:colOff>0</xdr:colOff>
                <xdr:row>51</xdr:row>
                <xdr:rowOff>123825</xdr:rowOff>
              </from>
              <to>
                <xdr:col>6</xdr:col>
                <xdr:colOff>228600</xdr:colOff>
                <xdr:row>52</xdr:row>
                <xdr:rowOff>123825</xdr:rowOff>
              </to>
            </anchor>
          </controlPr>
        </control>
      </mc:Choice>
      <mc:Fallback>
        <control shapeId="3078" r:id="rId12" name="Control 6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r:id="rId8">
            <anchor moveWithCells="1">
              <from>
                <xdr:col>6</xdr:col>
                <xdr:colOff>0</xdr:colOff>
                <xdr:row>52</xdr:row>
                <xdr:rowOff>142875</xdr:rowOff>
              </from>
              <to>
                <xdr:col>6</xdr:col>
                <xdr:colOff>228600</xdr:colOff>
                <xdr:row>53</xdr:row>
                <xdr:rowOff>133350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80" r:id="rId14" name="Control 8">
          <controlPr defaultSize="0" r:id="rId8">
            <anchor moveWithCells="1">
              <from>
                <xdr:col>6</xdr:col>
                <xdr:colOff>0</xdr:colOff>
                <xdr:row>52</xdr:row>
                <xdr:rowOff>142875</xdr:rowOff>
              </from>
              <to>
                <xdr:col>6</xdr:col>
                <xdr:colOff>228600</xdr:colOff>
                <xdr:row>53</xdr:row>
                <xdr:rowOff>133350</xdr:rowOff>
              </to>
            </anchor>
          </controlPr>
        </control>
      </mc:Choice>
      <mc:Fallback>
        <control shapeId="3080" r:id="rId14" name="Control 8"/>
      </mc:Fallback>
    </mc:AlternateContent>
    <mc:AlternateContent xmlns:mc="http://schemas.openxmlformats.org/markup-compatibility/2006">
      <mc:Choice Requires="x14">
        <control shapeId="3081" r:id="rId15" name="Control 9">
          <controlPr defaultSize="0" r:id="rId5">
            <anchor moveWithCells="1">
              <from>
                <xdr:col>6</xdr:col>
                <xdr:colOff>0</xdr:colOff>
                <xdr:row>53</xdr:row>
                <xdr:rowOff>76200</xdr:rowOff>
              </from>
              <to>
                <xdr:col>6</xdr:col>
                <xdr:colOff>228600</xdr:colOff>
                <xdr:row>54</xdr:row>
                <xdr:rowOff>114300</xdr:rowOff>
              </to>
            </anchor>
          </controlPr>
        </control>
      </mc:Choice>
      <mc:Fallback>
        <control shapeId="3081" r:id="rId15" name="Control 9"/>
      </mc:Fallback>
    </mc:AlternateContent>
    <mc:AlternateContent xmlns:mc="http://schemas.openxmlformats.org/markup-compatibility/2006">
      <mc:Choice Requires="x14">
        <control shapeId="3082" r:id="rId16" name="Control 10">
          <controlPr defaultSize="0" r:id="rId5">
            <anchor moveWithCells="1">
              <from>
                <xdr:col>6</xdr:col>
                <xdr:colOff>0</xdr:colOff>
                <xdr:row>53</xdr:row>
                <xdr:rowOff>76200</xdr:rowOff>
              </from>
              <to>
                <xdr:col>6</xdr:col>
                <xdr:colOff>228600</xdr:colOff>
                <xdr:row>54</xdr:row>
                <xdr:rowOff>114300</xdr:rowOff>
              </to>
            </anchor>
          </controlPr>
        </control>
      </mc:Choice>
      <mc:Fallback>
        <control shapeId="3082" r:id="rId16" name="Control 10"/>
      </mc:Fallback>
    </mc:AlternateContent>
    <mc:AlternateContent xmlns:mc="http://schemas.openxmlformats.org/markup-compatibility/2006">
      <mc:Choice Requires="x14">
        <control shapeId="3083" r:id="rId17" name="Control 11">
          <controlPr defaultSize="0" r:id="rId5">
            <anchor moveWithCells="1">
              <from>
                <xdr:col>6</xdr:col>
                <xdr:colOff>0</xdr:colOff>
                <xdr:row>54</xdr:row>
                <xdr:rowOff>66675</xdr:rowOff>
              </from>
              <to>
                <xdr:col>6</xdr:col>
                <xdr:colOff>228600</xdr:colOff>
                <xdr:row>55</xdr:row>
                <xdr:rowOff>104775</xdr:rowOff>
              </to>
            </anchor>
          </controlPr>
        </control>
      </mc:Choice>
      <mc:Fallback>
        <control shapeId="3083" r:id="rId17" name="Control 11"/>
      </mc:Fallback>
    </mc:AlternateContent>
    <mc:AlternateContent xmlns:mc="http://schemas.openxmlformats.org/markup-compatibility/2006">
      <mc:Choice Requires="x14">
        <control shapeId="3084" r:id="rId18" name="Control 12">
          <controlPr defaultSize="0" r:id="rId5">
            <anchor moveWithCells="1">
              <from>
                <xdr:col>6</xdr:col>
                <xdr:colOff>0</xdr:colOff>
                <xdr:row>54</xdr:row>
                <xdr:rowOff>66675</xdr:rowOff>
              </from>
              <to>
                <xdr:col>6</xdr:col>
                <xdr:colOff>228600</xdr:colOff>
                <xdr:row>55</xdr:row>
                <xdr:rowOff>104775</xdr:rowOff>
              </to>
            </anchor>
          </controlPr>
        </control>
      </mc:Choice>
      <mc:Fallback>
        <control shapeId="3084" r:id="rId18" name="Control 12"/>
      </mc:Fallback>
    </mc:AlternateContent>
    <mc:AlternateContent xmlns:mc="http://schemas.openxmlformats.org/markup-compatibility/2006">
      <mc:Choice Requires="x14">
        <control shapeId="3085" r:id="rId19" name="Control 13">
          <controlPr defaultSize="0" r:id="rId5">
            <anchor moveWithCells="1">
              <from>
                <xdr:col>6</xdr:col>
                <xdr:colOff>0</xdr:colOff>
                <xdr:row>55</xdr:row>
                <xdr:rowOff>76200</xdr:rowOff>
              </from>
              <to>
                <xdr:col>6</xdr:col>
                <xdr:colOff>228600</xdr:colOff>
                <xdr:row>68</xdr:row>
                <xdr:rowOff>114300</xdr:rowOff>
              </to>
            </anchor>
          </controlPr>
        </control>
      </mc:Choice>
      <mc:Fallback>
        <control shapeId="3085" r:id="rId19" name="Control 13"/>
      </mc:Fallback>
    </mc:AlternateContent>
    <mc:AlternateContent xmlns:mc="http://schemas.openxmlformats.org/markup-compatibility/2006">
      <mc:Choice Requires="x14">
        <control shapeId="3086" r:id="rId20" name="Control 14">
          <controlPr defaultSize="0" r:id="rId5">
            <anchor moveWithCells="1">
              <from>
                <xdr:col>6</xdr:col>
                <xdr:colOff>0</xdr:colOff>
                <xdr:row>55</xdr:row>
                <xdr:rowOff>76200</xdr:rowOff>
              </from>
              <to>
                <xdr:col>6</xdr:col>
                <xdr:colOff>228600</xdr:colOff>
                <xdr:row>68</xdr:row>
                <xdr:rowOff>114300</xdr:rowOff>
              </to>
            </anchor>
          </controlPr>
        </control>
      </mc:Choice>
      <mc:Fallback>
        <control shapeId="3086" r:id="rId20" name="Control 14"/>
      </mc:Fallback>
    </mc:AlternateContent>
    <mc:AlternateContent xmlns:mc="http://schemas.openxmlformats.org/markup-compatibility/2006">
      <mc:Choice Requires="x14">
        <control shapeId="3087" r:id="rId21" name="Control 15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87" r:id="rId21" name="Control 15"/>
      </mc:Fallback>
    </mc:AlternateContent>
    <mc:AlternateContent xmlns:mc="http://schemas.openxmlformats.org/markup-compatibility/2006">
      <mc:Choice Requires="x14">
        <control shapeId="3088" r:id="rId22" name="Control 16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88" r:id="rId22" name="Control 16"/>
      </mc:Fallback>
    </mc:AlternateContent>
    <mc:AlternateContent xmlns:mc="http://schemas.openxmlformats.org/markup-compatibility/2006">
      <mc:Choice Requires="x14">
        <control shapeId="3089" r:id="rId23" name="Control 17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89" r:id="rId23" name="Control 17"/>
      </mc:Fallback>
    </mc:AlternateContent>
    <mc:AlternateContent xmlns:mc="http://schemas.openxmlformats.org/markup-compatibility/2006">
      <mc:Choice Requires="x14">
        <control shapeId="3090" r:id="rId24" name="Control 18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0" r:id="rId24" name="Control 18"/>
      </mc:Fallback>
    </mc:AlternateContent>
    <mc:AlternateContent xmlns:mc="http://schemas.openxmlformats.org/markup-compatibility/2006">
      <mc:Choice Requires="x14">
        <control shapeId="3091" r:id="rId25" name="Control 19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1" r:id="rId25" name="Control 19"/>
      </mc:Fallback>
    </mc:AlternateContent>
    <mc:AlternateContent xmlns:mc="http://schemas.openxmlformats.org/markup-compatibility/2006">
      <mc:Choice Requires="x14">
        <control shapeId="3092" r:id="rId26" name="Control 20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2" r:id="rId26" name="Control 20"/>
      </mc:Fallback>
    </mc:AlternateContent>
    <mc:AlternateContent xmlns:mc="http://schemas.openxmlformats.org/markup-compatibility/2006">
      <mc:Choice Requires="x14">
        <control shapeId="3093" r:id="rId27" name="Control 21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3" r:id="rId27" name="Control 21"/>
      </mc:Fallback>
    </mc:AlternateContent>
    <mc:AlternateContent xmlns:mc="http://schemas.openxmlformats.org/markup-compatibility/2006">
      <mc:Choice Requires="x14">
        <control shapeId="3094" r:id="rId28" name="Control 22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4" r:id="rId28" name="Control 22"/>
      </mc:Fallback>
    </mc:AlternateContent>
    <mc:AlternateContent xmlns:mc="http://schemas.openxmlformats.org/markup-compatibility/2006">
      <mc:Choice Requires="x14">
        <control shapeId="3095" r:id="rId29" name="Control 23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5" r:id="rId29" name="Control 23"/>
      </mc:Fallback>
    </mc:AlternateContent>
    <mc:AlternateContent xmlns:mc="http://schemas.openxmlformats.org/markup-compatibility/2006">
      <mc:Choice Requires="x14">
        <control shapeId="3096" r:id="rId30" name="Control 24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6" r:id="rId30" name="Control 24"/>
      </mc:Fallback>
    </mc:AlternateContent>
    <mc:AlternateContent xmlns:mc="http://schemas.openxmlformats.org/markup-compatibility/2006">
      <mc:Choice Requires="x14">
        <control shapeId="3097" r:id="rId31" name="Control 25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7" r:id="rId31" name="Control 25"/>
      </mc:Fallback>
    </mc:AlternateContent>
    <mc:AlternateContent xmlns:mc="http://schemas.openxmlformats.org/markup-compatibility/2006">
      <mc:Choice Requires="x14">
        <control shapeId="3098" r:id="rId32" name="Control 26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8" r:id="rId32" name="Control 26"/>
      </mc:Fallback>
    </mc:AlternateContent>
    <mc:AlternateContent xmlns:mc="http://schemas.openxmlformats.org/markup-compatibility/2006">
      <mc:Choice Requires="x14">
        <control shapeId="3099" r:id="rId33" name="Control 27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099" r:id="rId33" name="Control 27"/>
      </mc:Fallback>
    </mc:AlternateContent>
    <mc:AlternateContent xmlns:mc="http://schemas.openxmlformats.org/markup-compatibility/2006">
      <mc:Choice Requires="x14">
        <control shapeId="3100" r:id="rId34" name="Control 28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00" r:id="rId34" name="Control 28"/>
      </mc:Fallback>
    </mc:AlternateContent>
    <mc:AlternateContent xmlns:mc="http://schemas.openxmlformats.org/markup-compatibility/2006">
      <mc:Choice Requires="x14">
        <control shapeId="3101" r:id="rId35" name="Control 29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01" r:id="rId35" name="Control 29"/>
      </mc:Fallback>
    </mc:AlternateContent>
    <mc:AlternateContent xmlns:mc="http://schemas.openxmlformats.org/markup-compatibility/2006">
      <mc:Choice Requires="x14">
        <control shapeId="3102" r:id="rId36" name="Control 30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02" r:id="rId36" name="Control 30"/>
      </mc:Fallback>
    </mc:AlternateContent>
    <mc:AlternateContent xmlns:mc="http://schemas.openxmlformats.org/markup-compatibility/2006">
      <mc:Choice Requires="x14">
        <control shapeId="3103" r:id="rId37" name="Control 31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03" r:id="rId37" name="Control 31"/>
      </mc:Fallback>
    </mc:AlternateContent>
    <mc:AlternateContent xmlns:mc="http://schemas.openxmlformats.org/markup-compatibility/2006">
      <mc:Choice Requires="x14">
        <control shapeId="3104" r:id="rId38" name="Control 32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04" r:id="rId38" name="Control 32"/>
      </mc:Fallback>
    </mc:AlternateContent>
    <mc:AlternateContent xmlns:mc="http://schemas.openxmlformats.org/markup-compatibility/2006">
      <mc:Choice Requires="x14">
        <control shapeId="3105" r:id="rId39" name="Control 33">
          <controlPr defaultSize="0" r:id="rId5">
            <anchor moveWithCells="1">
              <from>
                <xdr:col>6</xdr:col>
                <xdr:colOff>0</xdr:colOff>
                <xdr:row>43</xdr:row>
                <xdr:rowOff>57150</xdr:rowOff>
              </from>
              <to>
                <xdr:col>6</xdr:col>
                <xdr:colOff>228600</xdr:colOff>
                <xdr:row>44</xdr:row>
                <xdr:rowOff>95250</xdr:rowOff>
              </to>
            </anchor>
          </controlPr>
        </control>
      </mc:Choice>
      <mc:Fallback>
        <control shapeId="3105" r:id="rId39" name="Control 33"/>
      </mc:Fallback>
    </mc:AlternateContent>
    <mc:AlternateContent xmlns:mc="http://schemas.openxmlformats.org/markup-compatibility/2006">
      <mc:Choice Requires="x14">
        <control shapeId="3106" r:id="rId40" name="Control 34">
          <controlPr defaultSize="0" r:id="rId5">
            <anchor moveWithCells="1">
              <from>
                <xdr:col>6</xdr:col>
                <xdr:colOff>0</xdr:colOff>
                <xdr:row>43</xdr:row>
                <xdr:rowOff>57150</xdr:rowOff>
              </from>
              <to>
                <xdr:col>6</xdr:col>
                <xdr:colOff>228600</xdr:colOff>
                <xdr:row>44</xdr:row>
                <xdr:rowOff>95250</xdr:rowOff>
              </to>
            </anchor>
          </controlPr>
        </control>
      </mc:Choice>
      <mc:Fallback>
        <control shapeId="3106" r:id="rId40" name="Control 34"/>
      </mc:Fallback>
    </mc:AlternateContent>
    <mc:AlternateContent xmlns:mc="http://schemas.openxmlformats.org/markup-compatibility/2006">
      <mc:Choice Requires="x14">
        <control shapeId="3107" r:id="rId41" name="Control 35">
          <controlPr defaultSize="0" r:id="rId8">
            <anchor moveWithCells="1">
              <from>
                <xdr:col>6</xdr:col>
                <xdr:colOff>0</xdr:colOff>
                <xdr:row>44</xdr:row>
                <xdr:rowOff>95250</xdr:rowOff>
              </from>
              <to>
                <xdr:col>6</xdr:col>
                <xdr:colOff>228600</xdr:colOff>
                <xdr:row>45</xdr:row>
                <xdr:rowOff>85725</xdr:rowOff>
              </to>
            </anchor>
          </controlPr>
        </control>
      </mc:Choice>
      <mc:Fallback>
        <control shapeId="3107" r:id="rId41" name="Control 35"/>
      </mc:Fallback>
    </mc:AlternateContent>
    <mc:AlternateContent xmlns:mc="http://schemas.openxmlformats.org/markup-compatibility/2006">
      <mc:Choice Requires="x14">
        <control shapeId="3108" r:id="rId42" name="Control 36">
          <controlPr defaultSize="0" r:id="rId8">
            <anchor moveWithCells="1">
              <from>
                <xdr:col>6</xdr:col>
                <xdr:colOff>0</xdr:colOff>
                <xdr:row>44</xdr:row>
                <xdr:rowOff>95250</xdr:rowOff>
              </from>
              <to>
                <xdr:col>6</xdr:col>
                <xdr:colOff>228600</xdr:colOff>
                <xdr:row>45</xdr:row>
                <xdr:rowOff>85725</xdr:rowOff>
              </to>
            </anchor>
          </controlPr>
        </control>
      </mc:Choice>
      <mc:Fallback>
        <control shapeId="3108" r:id="rId42" name="Control 36"/>
      </mc:Fallback>
    </mc:AlternateContent>
    <mc:AlternateContent xmlns:mc="http://schemas.openxmlformats.org/markup-compatibility/2006">
      <mc:Choice Requires="x14">
        <control shapeId="3109" r:id="rId43" name="Control 37">
          <controlPr defaultSize="0" r:id="rId11">
            <anchor moveWithCells="1">
              <from>
                <xdr:col>6</xdr:col>
                <xdr:colOff>0</xdr:colOff>
                <xdr:row>51</xdr:row>
                <xdr:rowOff>123825</xdr:rowOff>
              </from>
              <to>
                <xdr:col>6</xdr:col>
                <xdr:colOff>228600</xdr:colOff>
                <xdr:row>52</xdr:row>
                <xdr:rowOff>123825</xdr:rowOff>
              </to>
            </anchor>
          </controlPr>
        </control>
      </mc:Choice>
      <mc:Fallback>
        <control shapeId="3109" r:id="rId43" name="Control 37"/>
      </mc:Fallback>
    </mc:AlternateContent>
    <mc:AlternateContent xmlns:mc="http://schemas.openxmlformats.org/markup-compatibility/2006">
      <mc:Choice Requires="x14">
        <control shapeId="3110" r:id="rId44" name="Control 38">
          <controlPr defaultSize="0" r:id="rId11">
            <anchor moveWithCells="1">
              <from>
                <xdr:col>6</xdr:col>
                <xdr:colOff>0</xdr:colOff>
                <xdr:row>51</xdr:row>
                <xdr:rowOff>123825</xdr:rowOff>
              </from>
              <to>
                <xdr:col>6</xdr:col>
                <xdr:colOff>228600</xdr:colOff>
                <xdr:row>52</xdr:row>
                <xdr:rowOff>123825</xdr:rowOff>
              </to>
            </anchor>
          </controlPr>
        </control>
      </mc:Choice>
      <mc:Fallback>
        <control shapeId="3110" r:id="rId44" name="Control 38"/>
      </mc:Fallback>
    </mc:AlternateContent>
    <mc:AlternateContent xmlns:mc="http://schemas.openxmlformats.org/markup-compatibility/2006">
      <mc:Choice Requires="x14">
        <control shapeId="3111" r:id="rId45" name="Control 39">
          <controlPr defaultSize="0" r:id="rId8">
            <anchor moveWithCells="1">
              <from>
                <xdr:col>6</xdr:col>
                <xdr:colOff>0</xdr:colOff>
                <xdr:row>52</xdr:row>
                <xdr:rowOff>142875</xdr:rowOff>
              </from>
              <to>
                <xdr:col>6</xdr:col>
                <xdr:colOff>228600</xdr:colOff>
                <xdr:row>53</xdr:row>
                <xdr:rowOff>133350</xdr:rowOff>
              </to>
            </anchor>
          </controlPr>
        </control>
      </mc:Choice>
      <mc:Fallback>
        <control shapeId="3111" r:id="rId45" name="Control 39"/>
      </mc:Fallback>
    </mc:AlternateContent>
    <mc:AlternateContent xmlns:mc="http://schemas.openxmlformats.org/markup-compatibility/2006">
      <mc:Choice Requires="x14">
        <control shapeId="3112" r:id="rId46" name="Control 40">
          <controlPr defaultSize="0" r:id="rId8">
            <anchor moveWithCells="1">
              <from>
                <xdr:col>6</xdr:col>
                <xdr:colOff>0</xdr:colOff>
                <xdr:row>52</xdr:row>
                <xdr:rowOff>142875</xdr:rowOff>
              </from>
              <to>
                <xdr:col>6</xdr:col>
                <xdr:colOff>228600</xdr:colOff>
                <xdr:row>53</xdr:row>
                <xdr:rowOff>133350</xdr:rowOff>
              </to>
            </anchor>
          </controlPr>
        </control>
      </mc:Choice>
      <mc:Fallback>
        <control shapeId="3112" r:id="rId46" name="Control 40"/>
      </mc:Fallback>
    </mc:AlternateContent>
    <mc:AlternateContent xmlns:mc="http://schemas.openxmlformats.org/markup-compatibility/2006">
      <mc:Choice Requires="x14">
        <control shapeId="3113" r:id="rId47" name="Control 41">
          <controlPr defaultSize="0" r:id="rId5">
            <anchor moveWithCells="1">
              <from>
                <xdr:col>6</xdr:col>
                <xdr:colOff>0</xdr:colOff>
                <xdr:row>53</xdr:row>
                <xdr:rowOff>76200</xdr:rowOff>
              </from>
              <to>
                <xdr:col>6</xdr:col>
                <xdr:colOff>228600</xdr:colOff>
                <xdr:row>54</xdr:row>
                <xdr:rowOff>114300</xdr:rowOff>
              </to>
            </anchor>
          </controlPr>
        </control>
      </mc:Choice>
      <mc:Fallback>
        <control shapeId="3113" r:id="rId47" name="Control 41"/>
      </mc:Fallback>
    </mc:AlternateContent>
    <mc:AlternateContent xmlns:mc="http://schemas.openxmlformats.org/markup-compatibility/2006">
      <mc:Choice Requires="x14">
        <control shapeId="3114" r:id="rId48" name="Control 42">
          <controlPr defaultSize="0" r:id="rId5">
            <anchor moveWithCells="1">
              <from>
                <xdr:col>6</xdr:col>
                <xdr:colOff>0</xdr:colOff>
                <xdr:row>53</xdr:row>
                <xdr:rowOff>76200</xdr:rowOff>
              </from>
              <to>
                <xdr:col>6</xdr:col>
                <xdr:colOff>228600</xdr:colOff>
                <xdr:row>54</xdr:row>
                <xdr:rowOff>114300</xdr:rowOff>
              </to>
            </anchor>
          </controlPr>
        </control>
      </mc:Choice>
      <mc:Fallback>
        <control shapeId="3114" r:id="rId48" name="Control 42"/>
      </mc:Fallback>
    </mc:AlternateContent>
    <mc:AlternateContent xmlns:mc="http://schemas.openxmlformats.org/markup-compatibility/2006">
      <mc:Choice Requires="x14">
        <control shapeId="3115" r:id="rId49" name="Control 43">
          <controlPr defaultSize="0" r:id="rId5">
            <anchor moveWithCells="1">
              <from>
                <xdr:col>6</xdr:col>
                <xdr:colOff>0</xdr:colOff>
                <xdr:row>54</xdr:row>
                <xdr:rowOff>66675</xdr:rowOff>
              </from>
              <to>
                <xdr:col>6</xdr:col>
                <xdr:colOff>228600</xdr:colOff>
                <xdr:row>55</xdr:row>
                <xdr:rowOff>104775</xdr:rowOff>
              </to>
            </anchor>
          </controlPr>
        </control>
      </mc:Choice>
      <mc:Fallback>
        <control shapeId="3115" r:id="rId49" name="Control 43"/>
      </mc:Fallback>
    </mc:AlternateContent>
    <mc:AlternateContent xmlns:mc="http://schemas.openxmlformats.org/markup-compatibility/2006">
      <mc:Choice Requires="x14">
        <control shapeId="3116" r:id="rId50" name="Control 44">
          <controlPr defaultSize="0" r:id="rId5">
            <anchor moveWithCells="1">
              <from>
                <xdr:col>6</xdr:col>
                <xdr:colOff>0</xdr:colOff>
                <xdr:row>54</xdr:row>
                <xdr:rowOff>66675</xdr:rowOff>
              </from>
              <to>
                <xdr:col>6</xdr:col>
                <xdr:colOff>228600</xdr:colOff>
                <xdr:row>55</xdr:row>
                <xdr:rowOff>104775</xdr:rowOff>
              </to>
            </anchor>
          </controlPr>
        </control>
      </mc:Choice>
      <mc:Fallback>
        <control shapeId="3116" r:id="rId50" name="Control 44"/>
      </mc:Fallback>
    </mc:AlternateContent>
    <mc:AlternateContent xmlns:mc="http://schemas.openxmlformats.org/markup-compatibility/2006">
      <mc:Choice Requires="x14">
        <control shapeId="3117" r:id="rId51" name="Control 45">
          <controlPr defaultSize="0" r:id="rId5">
            <anchor moveWithCells="1">
              <from>
                <xdr:col>6</xdr:col>
                <xdr:colOff>0</xdr:colOff>
                <xdr:row>55</xdr:row>
                <xdr:rowOff>76200</xdr:rowOff>
              </from>
              <to>
                <xdr:col>6</xdr:col>
                <xdr:colOff>228600</xdr:colOff>
                <xdr:row>68</xdr:row>
                <xdr:rowOff>114300</xdr:rowOff>
              </to>
            </anchor>
          </controlPr>
        </control>
      </mc:Choice>
      <mc:Fallback>
        <control shapeId="3117" r:id="rId51" name="Control 45"/>
      </mc:Fallback>
    </mc:AlternateContent>
    <mc:AlternateContent xmlns:mc="http://schemas.openxmlformats.org/markup-compatibility/2006">
      <mc:Choice Requires="x14">
        <control shapeId="3118" r:id="rId52" name="Control 46">
          <controlPr defaultSize="0" r:id="rId5">
            <anchor moveWithCells="1">
              <from>
                <xdr:col>6</xdr:col>
                <xdr:colOff>0</xdr:colOff>
                <xdr:row>55</xdr:row>
                <xdr:rowOff>76200</xdr:rowOff>
              </from>
              <to>
                <xdr:col>6</xdr:col>
                <xdr:colOff>228600</xdr:colOff>
                <xdr:row>68</xdr:row>
                <xdr:rowOff>114300</xdr:rowOff>
              </to>
            </anchor>
          </controlPr>
        </control>
      </mc:Choice>
      <mc:Fallback>
        <control shapeId="3118" r:id="rId52" name="Control 46"/>
      </mc:Fallback>
    </mc:AlternateContent>
    <mc:AlternateContent xmlns:mc="http://schemas.openxmlformats.org/markup-compatibility/2006">
      <mc:Choice Requires="x14">
        <control shapeId="3119" r:id="rId53" name="Control 47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19" r:id="rId53" name="Control 47"/>
      </mc:Fallback>
    </mc:AlternateContent>
    <mc:AlternateContent xmlns:mc="http://schemas.openxmlformats.org/markup-compatibility/2006">
      <mc:Choice Requires="x14">
        <control shapeId="3120" r:id="rId54" name="Control 48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0" r:id="rId54" name="Control 48"/>
      </mc:Fallback>
    </mc:AlternateContent>
    <mc:AlternateContent xmlns:mc="http://schemas.openxmlformats.org/markup-compatibility/2006">
      <mc:Choice Requires="x14">
        <control shapeId="3121" r:id="rId55" name="Control 49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1" r:id="rId55" name="Control 49"/>
      </mc:Fallback>
    </mc:AlternateContent>
    <mc:AlternateContent xmlns:mc="http://schemas.openxmlformats.org/markup-compatibility/2006">
      <mc:Choice Requires="x14">
        <control shapeId="3122" r:id="rId56" name="Control 50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2" r:id="rId56" name="Control 50"/>
      </mc:Fallback>
    </mc:AlternateContent>
    <mc:AlternateContent xmlns:mc="http://schemas.openxmlformats.org/markup-compatibility/2006">
      <mc:Choice Requires="x14">
        <control shapeId="3123" r:id="rId57" name="Control 51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3" r:id="rId57" name="Control 51"/>
      </mc:Fallback>
    </mc:AlternateContent>
    <mc:AlternateContent xmlns:mc="http://schemas.openxmlformats.org/markup-compatibility/2006">
      <mc:Choice Requires="x14">
        <control shapeId="3124" r:id="rId58" name="Control 52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4" r:id="rId58" name="Control 52"/>
      </mc:Fallback>
    </mc:AlternateContent>
    <mc:AlternateContent xmlns:mc="http://schemas.openxmlformats.org/markup-compatibility/2006">
      <mc:Choice Requires="x14">
        <control shapeId="3125" r:id="rId59" name="Control 53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5" r:id="rId59" name="Control 53"/>
      </mc:Fallback>
    </mc:AlternateContent>
    <mc:AlternateContent xmlns:mc="http://schemas.openxmlformats.org/markup-compatibility/2006">
      <mc:Choice Requires="x14">
        <control shapeId="3126" r:id="rId60" name="Control 54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6" r:id="rId60" name="Control 54"/>
      </mc:Fallback>
    </mc:AlternateContent>
    <mc:AlternateContent xmlns:mc="http://schemas.openxmlformats.org/markup-compatibility/2006">
      <mc:Choice Requires="x14">
        <control shapeId="3127" r:id="rId61" name="Control 55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7" r:id="rId61" name="Control 55"/>
      </mc:Fallback>
    </mc:AlternateContent>
    <mc:AlternateContent xmlns:mc="http://schemas.openxmlformats.org/markup-compatibility/2006">
      <mc:Choice Requires="x14">
        <control shapeId="3128" r:id="rId62" name="Control 56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8" r:id="rId62" name="Control 56"/>
      </mc:Fallback>
    </mc:AlternateContent>
    <mc:AlternateContent xmlns:mc="http://schemas.openxmlformats.org/markup-compatibility/2006">
      <mc:Choice Requires="x14">
        <control shapeId="3129" r:id="rId63" name="Control 57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29" r:id="rId63" name="Control 57"/>
      </mc:Fallback>
    </mc:AlternateContent>
    <mc:AlternateContent xmlns:mc="http://schemas.openxmlformats.org/markup-compatibility/2006">
      <mc:Choice Requires="x14">
        <control shapeId="3130" r:id="rId64" name="Control 58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0" r:id="rId64" name="Control 58"/>
      </mc:Fallback>
    </mc:AlternateContent>
    <mc:AlternateContent xmlns:mc="http://schemas.openxmlformats.org/markup-compatibility/2006">
      <mc:Choice Requires="x14">
        <control shapeId="3131" r:id="rId65" name="Control 59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1" r:id="rId65" name="Control 59"/>
      </mc:Fallback>
    </mc:AlternateContent>
    <mc:AlternateContent xmlns:mc="http://schemas.openxmlformats.org/markup-compatibility/2006">
      <mc:Choice Requires="x14">
        <control shapeId="3132" r:id="rId66" name="Control 60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2" r:id="rId66" name="Control 60"/>
      </mc:Fallback>
    </mc:AlternateContent>
    <mc:AlternateContent xmlns:mc="http://schemas.openxmlformats.org/markup-compatibility/2006">
      <mc:Choice Requires="x14">
        <control shapeId="3133" r:id="rId67" name="Control 61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3" r:id="rId67" name="Control 61"/>
      </mc:Fallback>
    </mc:AlternateContent>
    <mc:AlternateContent xmlns:mc="http://schemas.openxmlformats.org/markup-compatibility/2006">
      <mc:Choice Requires="x14">
        <control shapeId="3134" r:id="rId68" name="Control 62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4" r:id="rId68" name="Control 62"/>
      </mc:Fallback>
    </mc:AlternateContent>
    <mc:AlternateContent xmlns:mc="http://schemas.openxmlformats.org/markup-compatibility/2006">
      <mc:Choice Requires="x14">
        <control shapeId="3135" r:id="rId69" name="Control 63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5" r:id="rId69" name="Control 63"/>
      </mc:Fallback>
    </mc:AlternateContent>
    <mc:AlternateContent xmlns:mc="http://schemas.openxmlformats.org/markup-compatibility/2006">
      <mc:Choice Requires="x14">
        <control shapeId="3136" r:id="rId70" name="Control 64">
          <controlPr defaultSize="0" r:id="rId5">
            <anchor moveWithCells="1">
              <from>
                <xdr:col>6</xdr:col>
                <xdr:colOff>0</xdr:colOff>
                <xdr:row>55</xdr:row>
                <xdr:rowOff>85725</xdr:rowOff>
              </from>
              <to>
                <xdr:col>6</xdr:col>
                <xdr:colOff>228600</xdr:colOff>
                <xdr:row>68</xdr:row>
                <xdr:rowOff>123825</xdr:rowOff>
              </to>
            </anchor>
          </controlPr>
        </control>
      </mc:Choice>
      <mc:Fallback>
        <control shapeId="3136" r:id="rId70" name="Control 64"/>
      </mc:Fallback>
    </mc:AlternateContent>
    <mc:AlternateContent xmlns:mc="http://schemas.openxmlformats.org/markup-compatibility/2006">
      <mc:Choice Requires="x14">
        <control shapeId="3137" r:id="rId71" name="Control 65">
          <controlPr defaultSize="0" r:id="rId5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6</xdr:col>
                <xdr:colOff>228600</xdr:colOff>
                <xdr:row>22</xdr:row>
                <xdr:rowOff>238125</xdr:rowOff>
              </to>
            </anchor>
          </controlPr>
        </control>
      </mc:Choice>
      <mc:Fallback>
        <control shapeId="3137" r:id="rId71" name="Control 65"/>
      </mc:Fallback>
    </mc:AlternateContent>
    <mc:AlternateContent xmlns:mc="http://schemas.openxmlformats.org/markup-compatibility/2006">
      <mc:Choice Requires="x14">
        <control shapeId="3138" r:id="rId72" name="Control 66">
          <controlPr defaultSize="0" r:id="rId5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6</xdr:col>
                <xdr:colOff>228600</xdr:colOff>
                <xdr:row>22</xdr:row>
                <xdr:rowOff>238125</xdr:rowOff>
              </to>
            </anchor>
          </controlPr>
        </control>
      </mc:Choice>
      <mc:Fallback>
        <control shapeId="3138" r:id="rId72" name="Control 66"/>
      </mc:Fallback>
    </mc:AlternateContent>
    <mc:AlternateContent xmlns:mc="http://schemas.openxmlformats.org/markup-compatibility/2006">
      <mc:Choice Requires="x14">
        <control shapeId="3139" r:id="rId73" name="Control 67">
          <control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228600</xdr:colOff>
                <xdr:row>24</xdr:row>
                <xdr:rowOff>0</xdr:rowOff>
              </to>
            </anchor>
          </controlPr>
        </control>
      </mc:Choice>
      <mc:Fallback>
        <control shapeId="3139" r:id="rId73" name="Control 67"/>
      </mc:Fallback>
    </mc:AlternateContent>
    <mc:AlternateContent xmlns:mc="http://schemas.openxmlformats.org/markup-compatibility/2006">
      <mc:Choice Requires="x14">
        <control shapeId="3140" r:id="rId74" name="Control 68">
          <control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228600</xdr:colOff>
                <xdr:row>24</xdr:row>
                <xdr:rowOff>0</xdr:rowOff>
              </to>
            </anchor>
          </controlPr>
        </control>
      </mc:Choice>
      <mc:Fallback>
        <control shapeId="3140" r:id="rId74" name="Control 68"/>
      </mc:Fallback>
    </mc:AlternateContent>
    <mc:AlternateContent xmlns:mc="http://schemas.openxmlformats.org/markup-compatibility/2006">
      <mc:Choice Requires="x14">
        <control shapeId="3141" r:id="rId75" name="Control 69">
          <controlPr defaultSize="0" r:id="rId5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228600</xdr:colOff>
                <xdr:row>24</xdr:row>
                <xdr:rowOff>238125</xdr:rowOff>
              </to>
            </anchor>
          </controlPr>
        </control>
      </mc:Choice>
      <mc:Fallback>
        <control shapeId="3141" r:id="rId75" name="Control 69"/>
      </mc:Fallback>
    </mc:AlternateContent>
    <mc:AlternateContent xmlns:mc="http://schemas.openxmlformats.org/markup-compatibility/2006">
      <mc:Choice Requires="x14">
        <control shapeId="3142" r:id="rId76" name="Control 70">
          <controlPr defaultSize="0" r:id="rId5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228600</xdr:colOff>
                <xdr:row>24</xdr:row>
                <xdr:rowOff>238125</xdr:rowOff>
              </to>
            </anchor>
          </controlPr>
        </control>
      </mc:Choice>
      <mc:Fallback>
        <control shapeId="3142" r:id="rId76" name="Control 70"/>
      </mc:Fallback>
    </mc:AlternateContent>
    <mc:AlternateContent xmlns:mc="http://schemas.openxmlformats.org/markup-compatibility/2006">
      <mc:Choice Requires="x14">
        <control shapeId="3143" r:id="rId77" name="Control 71">
          <controlPr defaultSize="0" r:id="rId5">
            <anchor moveWithCells="1">
              <from>
                <xdr:col>6</xdr:col>
                <xdr:colOff>0</xdr:colOff>
                <xdr:row>24</xdr:row>
                <xdr:rowOff>352425</xdr:rowOff>
              </from>
              <to>
                <xdr:col>6</xdr:col>
                <xdr:colOff>228600</xdr:colOff>
                <xdr:row>25</xdr:row>
                <xdr:rowOff>209550</xdr:rowOff>
              </to>
            </anchor>
          </controlPr>
        </control>
      </mc:Choice>
      <mc:Fallback>
        <control shapeId="3143" r:id="rId77" name="Control 71"/>
      </mc:Fallback>
    </mc:AlternateContent>
    <mc:AlternateContent xmlns:mc="http://schemas.openxmlformats.org/markup-compatibility/2006">
      <mc:Choice Requires="x14">
        <control shapeId="3144" r:id="rId78" name="Control 72">
          <controlPr defaultSize="0" r:id="rId5">
            <anchor moveWithCells="1">
              <from>
                <xdr:col>6</xdr:col>
                <xdr:colOff>0</xdr:colOff>
                <xdr:row>24</xdr:row>
                <xdr:rowOff>352425</xdr:rowOff>
              </from>
              <to>
                <xdr:col>6</xdr:col>
                <xdr:colOff>228600</xdr:colOff>
                <xdr:row>25</xdr:row>
                <xdr:rowOff>209550</xdr:rowOff>
              </to>
            </anchor>
          </controlPr>
        </control>
      </mc:Choice>
      <mc:Fallback>
        <control shapeId="3144" r:id="rId78" name="Control 72"/>
      </mc:Fallback>
    </mc:AlternateContent>
    <mc:AlternateContent xmlns:mc="http://schemas.openxmlformats.org/markup-compatibility/2006">
      <mc:Choice Requires="x14">
        <control shapeId="3145" r:id="rId79" name="Control 73">
          <controlPr defaultSize="0" r:id="rId5">
            <anchor moveWithCells="1">
              <from>
                <xdr:col>6</xdr:col>
                <xdr:colOff>0</xdr:colOff>
                <xdr:row>25</xdr:row>
                <xdr:rowOff>209550</xdr:rowOff>
              </from>
              <to>
                <xdr:col>6</xdr:col>
                <xdr:colOff>228600</xdr:colOff>
                <xdr:row>26</xdr:row>
                <xdr:rowOff>209550</xdr:rowOff>
              </to>
            </anchor>
          </controlPr>
        </control>
      </mc:Choice>
      <mc:Fallback>
        <control shapeId="3145" r:id="rId79" name="Control 73"/>
      </mc:Fallback>
    </mc:AlternateContent>
    <mc:AlternateContent xmlns:mc="http://schemas.openxmlformats.org/markup-compatibility/2006">
      <mc:Choice Requires="x14">
        <control shapeId="3146" r:id="rId80" name="Control 74">
          <controlPr defaultSize="0" r:id="rId5">
            <anchor moveWithCells="1">
              <from>
                <xdr:col>6</xdr:col>
                <xdr:colOff>0</xdr:colOff>
                <xdr:row>25</xdr:row>
                <xdr:rowOff>209550</xdr:rowOff>
              </from>
              <to>
                <xdr:col>6</xdr:col>
                <xdr:colOff>228600</xdr:colOff>
                <xdr:row>26</xdr:row>
                <xdr:rowOff>209550</xdr:rowOff>
              </to>
            </anchor>
          </controlPr>
        </control>
      </mc:Choice>
      <mc:Fallback>
        <control shapeId="3146" r:id="rId80" name="Control 74"/>
      </mc:Fallback>
    </mc:AlternateContent>
    <mc:AlternateContent xmlns:mc="http://schemas.openxmlformats.org/markup-compatibility/2006">
      <mc:Choice Requires="x14">
        <control shapeId="3147" r:id="rId81" name="Control 75">
          <controlPr defaultSize="0" r:id="rId5">
            <anchor moveWithCells="1">
              <from>
                <xdr:col>6</xdr:col>
                <xdr:colOff>0</xdr:colOff>
                <xdr:row>26</xdr:row>
                <xdr:rowOff>352425</xdr:rowOff>
              </from>
              <to>
                <xdr:col>6</xdr:col>
                <xdr:colOff>228600</xdr:colOff>
                <xdr:row>27</xdr:row>
                <xdr:rowOff>209550</xdr:rowOff>
              </to>
            </anchor>
          </controlPr>
        </control>
      </mc:Choice>
      <mc:Fallback>
        <control shapeId="3147" r:id="rId81" name="Control 75"/>
      </mc:Fallback>
    </mc:AlternateContent>
    <mc:AlternateContent xmlns:mc="http://schemas.openxmlformats.org/markup-compatibility/2006">
      <mc:Choice Requires="x14">
        <control shapeId="3148" r:id="rId82" name="Control 76">
          <controlPr defaultSize="0" r:id="rId5">
            <anchor moveWithCells="1">
              <from>
                <xdr:col>6</xdr:col>
                <xdr:colOff>0</xdr:colOff>
                <xdr:row>26</xdr:row>
                <xdr:rowOff>352425</xdr:rowOff>
              </from>
              <to>
                <xdr:col>6</xdr:col>
                <xdr:colOff>228600</xdr:colOff>
                <xdr:row>27</xdr:row>
                <xdr:rowOff>209550</xdr:rowOff>
              </to>
            </anchor>
          </controlPr>
        </control>
      </mc:Choice>
      <mc:Fallback>
        <control shapeId="3148" r:id="rId82" name="Control 76"/>
      </mc:Fallback>
    </mc:AlternateContent>
    <mc:AlternateContent xmlns:mc="http://schemas.openxmlformats.org/markup-compatibility/2006">
      <mc:Choice Requires="x14">
        <control shapeId="3149" r:id="rId83" name="Control 77">
          <controlPr defaultSize="0" r:id="rId8">
            <anchor moveWithCells="1">
              <from>
                <xdr:col>6</xdr:col>
                <xdr:colOff>0</xdr:colOff>
                <xdr:row>27</xdr:row>
                <xdr:rowOff>209550</xdr:rowOff>
              </from>
              <to>
                <xdr:col>6</xdr:col>
                <xdr:colOff>228600</xdr:colOff>
                <xdr:row>28</xdr:row>
                <xdr:rowOff>200025</xdr:rowOff>
              </to>
            </anchor>
          </controlPr>
        </control>
      </mc:Choice>
      <mc:Fallback>
        <control shapeId="3149" r:id="rId83" name="Control 77"/>
      </mc:Fallback>
    </mc:AlternateContent>
    <mc:AlternateContent xmlns:mc="http://schemas.openxmlformats.org/markup-compatibility/2006">
      <mc:Choice Requires="x14">
        <control shapeId="3150" r:id="rId84" name="Control 78">
          <controlPr defaultSize="0" r:id="rId8">
            <anchor moveWithCells="1">
              <from>
                <xdr:col>6</xdr:col>
                <xdr:colOff>0</xdr:colOff>
                <xdr:row>27</xdr:row>
                <xdr:rowOff>209550</xdr:rowOff>
              </from>
              <to>
                <xdr:col>6</xdr:col>
                <xdr:colOff>228600</xdr:colOff>
                <xdr:row>28</xdr:row>
                <xdr:rowOff>200025</xdr:rowOff>
              </to>
            </anchor>
          </controlPr>
        </control>
      </mc:Choice>
      <mc:Fallback>
        <control shapeId="3150" r:id="rId84" name="Control 78"/>
      </mc:Fallback>
    </mc:AlternateContent>
    <mc:AlternateContent xmlns:mc="http://schemas.openxmlformats.org/markup-compatibility/2006">
      <mc:Choice Requires="x14">
        <control shapeId="3151" r:id="rId85" name="Control 79">
          <controlPr defaultSize="0" r:id="rId5">
            <anchor moveWithCells="1">
              <from>
                <xdr:col>6</xdr:col>
                <xdr:colOff>0</xdr:colOff>
                <xdr:row>28</xdr:row>
                <xdr:rowOff>323850</xdr:rowOff>
              </from>
              <to>
                <xdr:col>6</xdr:col>
                <xdr:colOff>228600</xdr:colOff>
                <xdr:row>29</xdr:row>
                <xdr:rowOff>180975</xdr:rowOff>
              </to>
            </anchor>
          </controlPr>
        </control>
      </mc:Choice>
      <mc:Fallback>
        <control shapeId="3151" r:id="rId85" name="Control 79"/>
      </mc:Fallback>
    </mc:AlternateContent>
    <mc:AlternateContent xmlns:mc="http://schemas.openxmlformats.org/markup-compatibility/2006">
      <mc:Choice Requires="x14">
        <control shapeId="3152" r:id="rId86" name="Control 80">
          <controlPr defaultSize="0" r:id="rId5">
            <anchor moveWithCells="1">
              <from>
                <xdr:col>6</xdr:col>
                <xdr:colOff>0</xdr:colOff>
                <xdr:row>28</xdr:row>
                <xdr:rowOff>323850</xdr:rowOff>
              </from>
              <to>
                <xdr:col>6</xdr:col>
                <xdr:colOff>228600</xdr:colOff>
                <xdr:row>29</xdr:row>
                <xdr:rowOff>180975</xdr:rowOff>
              </to>
            </anchor>
          </controlPr>
        </control>
      </mc:Choice>
      <mc:Fallback>
        <control shapeId="3152" r:id="rId86" name="Control 80"/>
      </mc:Fallback>
    </mc:AlternateContent>
    <mc:AlternateContent xmlns:mc="http://schemas.openxmlformats.org/markup-compatibility/2006">
      <mc:Choice Requires="x14">
        <control shapeId="3153" r:id="rId87" name="Control 81">
          <controlPr defaultSize="0" r:id="rId5">
            <anchor moveWithCells="1">
              <from>
                <xdr:col>6</xdr:col>
                <xdr:colOff>0</xdr:colOff>
                <xdr:row>29</xdr:row>
                <xdr:rowOff>180975</xdr:rowOff>
              </from>
              <to>
                <xdr:col>6</xdr:col>
                <xdr:colOff>228600</xdr:colOff>
                <xdr:row>30</xdr:row>
                <xdr:rowOff>180975</xdr:rowOff>
              </to>
            </anchor>
          </controlPr>
        </control>
      </mc:Choice>
      <mc:Fallback>
        <control shapeId="3153" r:id="rId87" name="Control 81"/>
      </mc:Fallback>
    </mc:AlternateContent>
    <mc:AlternateContent xmlns:mc="http://schemas.openxmlformats.org/markup-compatibility/2006">
      <mc:Choice Requires="x14">
        <control shapeId="3154" r:id="rId88" name="Control 82">
          <controlPr defaultSize="0" r:id="rId5">
            <anchor moveWithCells="1">
              <from>
                <xdr:col>6</xdr:col>
                <xdr:colOff>0</xdr:colOff>
                <xdr:row>29</xdr:row>
                <xdr:rowOff>180975</xdr:rowOff>
              </from>
              <to>
                <xdr:col>6</xdr:col>
                <xdr:colOff>228600</xdr:colOff>
                <xdr:row>30</xdr:row>
                <xdr:rowOff>180975</xdr:rowOff>
              </to>
            </anchor>
          </controlPr>
        </control>
      </mc:Choice>
      <mc:Fallback>
        <control shapeId="3154" r:id="rId88" name="Control 82"/>
      </mc:Fallback>
    </mc:AlternateContent>
    <mc:AlternateContent xmlns:mc="http://schemas.openxmlformats.org/markup-compatibility/2006">
      <mc:Choice Requires="x14">
        <control shapeId="3155" r:id="rId89" name="Control 83">
          <controlPr defaultSize="0" r:id="rId5">
            <anchor moveWithCells="1">
              <from>
                <xdr:col>6</xdr:col>
                <xdr:colOff>0</xdr:colOff>
                <xdr:row>30</xdr:row>
                <xdr:rowOff>323850</xdr:rowOff>
              </from>
              <to>
                <xdr:col>6</xdr:col>
                <xdr:colOff>228600</xdr:colOff>
                <xdr:row>31</xdr:row>
                <xdr:rowOff>180975</xdr:rowOff>
              </to>
            </anchor>
          </controlPr>
        </control>
      </mc:Choice>
      <mc:Fallback>
        <control shapeId="3155" r:id="rId89" name="Control 83"/>
      </mc:Fallback>
    </mc:AlternateContent>
    <mc:AlternateContent xmlns:mc="http://schemas.openxmlformats.org/markup-compatibility/2006">
      <mc:Choice Requires="x14">
        <control shapeId="3156" r:id="rId90" name="Control 84">
          <controlPr defaultSize="0" r:id="rId5">
            <anchor moveWithCells="1">
              <from>
                <xdr:col>6</xdr:col>
                <xdr:colOff>0</xdr:colOff>
                <xdr:row>30</xdr:row>
                <xdr:rowOff>323850</xdr:rowOff>
              </from>
              <to>
                <xdr:col>6</xdr:col>
                <xdr:colOff>228600</xdr:colOff>
                <xdr:row>31</xdr:row>
                <xdr:rowOff>180975</xdr:rowOff>
              </to>
            </anchor>
          </controlPr>
        </control>
      </mc:Choice>
      <mc:Fallback>
        <control shapeId="3156" r:id="rId90" name="Control 84"/>
      </mc:Fallback>
    </mc:AlternateContent>
    <mc:AlternateContent xmlns:mc="http://schemas.openxmlformats.org/markup-compatibility/2006">
      <mc:Choice Requires="x14">
        <control shapeId="3157" r:id="rId91" name="Control 85">
          <controlPr defaultSize="0" r:id="rId8">
            <anchor moveWithCells="1">
              <from>
                <xdr:col>6</xdr:col>
                <xdr:colOff>0</xdr:colOff>
                <xdr:row>31</xdr:row>
                <xdr:rowOff>180975</xdr:rowOff>
              </from>
              <to>
                <xdr:col>6</xdr:col>
                <xdr:colOff>228600</xdr:colOff>
                <xdr:row>32</xdr:row>
                <xdr:rowOff>171450</xdr:rowOff>
              </to>
            </anchor>
          </controlPr>
        </control>
      </mc:Choice>
      <mc:Fallback>
        <control shapeId="3157" r:id="rId91" name="Control 85"/>
      </mc:Fallback>
    </mc:AlternateContent>
    <mc:AlternateContent xmlns:mc="http://schemas.openxmlformats.org/markup-compatibility/2006">
      <mc:Choice Requires="x14">
        <control shapeId="3158" r:id="rId92" name="Control 86">
          <controlPr defaultSize="0" r:id="rId8">
            <anchor moveWithCells="1">
              <from>
                <xdr:col>6</xdr:col>
                <xdr:colOff>0</xdr:colOff>
                <xdr:row>31</xdr:row>
                <xdr:rowOff>180975</xdr:rowOff>
              </from>
              <to>
                <xdr:col>6</xdr:col>
                <xdr:colOff>228600</xdr:colOff>
                <xdr:row>32</xdr:row>
                <xdr:rowOff>171450</xdr:rowOff>
              </to>
            </anchor>
          </controlPr>
        </control>
      </mc:Choice>
      <mc:Fallback>
        <control shapeId="3158" r:id="rId92" name="Control 86"/>
      </mc:Fallback>
    </mc:AlternateContent>
    <mc:AlternateContent xmlns:mc="http://schemas.openxmlformats.org/markup-compatibility/2006">
      <mc:Choice Requires="x14">
        <control shapeId="3159" r:id="rId93" name="Control 87">
          <controlPr defaultSize="0" r:id="rId5">
            <anchor moveWithCells="1">
              <from>
                <xdr:col>6</xdr:col>
                <xdr:colOff>0</xdr:colOff>
                <xdr:row>32</xdr:row>
                <xdr:rowOff>295275</xdr:rowOff>
              </from>
              <to>
                <xdr:col>6</xdr:col>
                <xdr:colOff>228600</xdr:colOff>
                <xdr:row>33</xdr:row>
                <xdr:rowOff>152400</xdr:rowOff>
              </to>
            </anchor>
          </controlPr>
        </control>
      </mc:Choice>
      <mc:Fallback>
        <control shapeId="3159" r:id="rId93" name="Control 87"/>
      </mc:Fallback>
    </mc:AlternateContent>
    <mc:AlternateContent xmlns:mc="http://schemas.openxmlformats.org/markup-compatibility/2006">
      <mc:Choice Requires="x14">
        <control shapeId="3160" r:id="rId94" name="Control 88">
          <controlPr defaultSize="0" r:id="rId5">
            <anchor moveWithCells="1">
              <from>
                <xdr:col>6</xdr:col>
                <xdr:colOff>0</xdr:colOff>
                <xdr:row>32</xdr:row>
                <xdr:rowOff>295275</xdr:rowOff>
              </from>
              <to>
                <xdr:col>6</xdr:col>
                <xdr:colOff>228600</xdr:colOff>
                <xdr:row>33</xdr:row>
                <xdr:rowOff>152400</xdr:rowOff>
              </to>
            </anchor>
          </controlPr>
        </control>
      </mc:Choice>
      <mc:Fallback>
        <control shapeId="3160" r:id="rId94" name="Control 88"/>
      </mc:Fallback>
    </mc:AlternateContent>
    <mc:AlternateContent xmlns:mc="http://schemas.openxmlformats.org/markup-compatibility/2006">
      <mc:Choice Requires="x14">
        <control shapeId="3161" r:id="rId95" name="Control 89">
          <controlPr defaultSize="0" r:id="rId8">
            <anchor moveWithCells="1">
              <from>
                <xdr:col>6</xdr:col>
                <xdr:colOff>0</xdr:colOff>
                <xdr:row>36</xdr:row>
                <xdr:rowOff>152400</xdr:rowOff>
              </from>
              <to>
                <xdr:col>6</xdr:col>
                <xdr:colOff>228600</xdr:colOff>
                <xdr:row>37</xdr:row>
                <xdr:rowOff>142875</xdr:rowOff>
              </to>
            </anchor>
          </controlPr>
        </control>
      </mc:Choice>
      <mc:Fallback>
        <control shapeId="3161" r:id="rId95" name="Control 89"/>
      </mc:Fallback>
    </mc:AlternateContent>
    <mc:AlternateContent xmlns:mc="http://schemas.openxmlformats.org/markup-compatibility/2006">
      <mc:Choice Requires="x14">
        <control shapeId="3162" r:id="rId96" name="Control 90">
          <controlPr defaultSize="0" r:id="rId8">
            <anchor moveWithCells="1">
              <from>
                <xdr:col>6</xdr:col>
                <xdr:colOff>0</xdr:colOff>
                <xdr:row>36</xdr:row>
                <xdr:rowOff>152400</xdr:rowOff>
              </from>
              <to>
                <xdr:col>6</xdr:col>
                <xdr:colOff>228600</xdr:colOff>
                <xdr:row>37</xdr:row>
                <xdr:rowOff>142875</xdr:rowOff>
              </to>
            </anchor>
          </controlPr>
        </control>
      </mc:Choice>
      <mc:Fallback>
        <control shapeId="3162" r:id="rId96" name="Control 90"/>
      </mc:Fallback>
    </mc:AlternateContent>
    <mc:AlternateContent xmlns:mc="http://schemas.openxmlformats.org/markup-compatibility/2006">
      <mc:Choice Requires="x14">
        <control shapeId="3163" r:id="rId97" name="Control 91">
          <controlPr defaultSize="0" r:id="rId8">
            <anchor moveWithCells="1">
              <from>
                <xdr:col>6</xdr:col>
                <xdr:colOff>0</xdr:colOff>
                <xdr:row>37</xdr:row>
                <xdr:rowOff>123825</xdr:rowOff>
              </from>
              <to>
                <xdr:col>6</xdr:col>
                <xdr:colOff>228600</xdr:colOff>
                <xdr:row>38</xdr:row>
                <xdr:rowOff>114300</xdr:rowOff>
              </to>
            </anchor>
          </controlPr>
        </control>
      </mc:Choice>
      <mc:Fallback>
        <control shapeId="3163" r:id="rId97" name="Control 91"/>
      </mc:Fallback>
    </mc:AlternateContent>
    <mc:AlternateContent xmlns:mc="http://schemas.openxmlformats.org/markup-compatibility/2006">
      <mc:Choice Requires="x14">
        <control shapeId="3164" r:id="rId98" name="Control 92">
          <controlPr defaultSize="0" r:id="rId8">
            <anchor moveWithCells="1">
              <from>
                <xdr:col>6</xdr:col>
                <xdr:colOff>0</xdr:colOff>
                <xdr:row>37</xdr:row>
                <xdr:rowOff>123825</xdr:rowOff>
              </from>
              <to>
                <xdr:col>6</xdr:col>
                <xdr:colOff>228600</xdr:colOff>
                <xdr:row>38</xdr:row>
                <xdr:rowOff>114300</xdr:rowOff>
              </to>
            </anchor>
          </controlPr>
        </control>
      </mc:Choice>
      <mc:Fallback>
        <control shapeId="3164" r:id="rId98" name="Control 92"/>
      </mc:Fallback>
    </mc:AlternateContent>
    <mc:AlternateContent xmlns:mc="http://schemas.openxmlformats.org/markup-compatibility/2006">
      <mc:Choice Requires="x14">
        <control shapeId="3165" r:id="rId99" name="Control 93">
          <controlPr defaultSize="0" r:id="rId5">
            <anchor moveWithCells="1">
              <from>
                <xdr:col>6</xdr:col>
                <xdr:colOff>0</xdr:colOff>
                <xdr:row>41</xdr:row>
                <xdr:rowOff>47625</xdr:rowOff>
              </from>
              <to>
                <xdr:col>6</xdr:col>
                <xdr:colOff>228600</xdr:colOff>
                <xdr:row>42</xdr:row>
                <xdr:rowOff>95250</xdr:rowOff>
              </to>
            </anchor>
          </controlPr>
        </control>
      </mc:Choice>
      <mc:Fallback>
        <control shapeId="3165" r:id="rId99" name="Control 93"/>
      </mc:Fallback>
    </mc:AlternateContent>
    <mc:AlternateContent xmlns:mc="http://schemas.openxmlformats.org/markup-compatibility/2006">
      <mc:Choice Requires="x14">
        <control shapeId="3166" r:id="rId100" name="Control 94">
          <controlPr defaultSize="0" r:id="rId5">
            <anchor moveWithCells="1">
              <from>
                <xdr:col>6</xdr:col>
                <xdr:colOff>0</xdr:colOff>
                <xdr:row>41</xdr:row>
                <xdr:rowOff>47625</xdr:rowOff>
              </from>
              <to>
                <xdr:col>6</xdr:col>
                <xdr:colOff>228600</xdr:colOff>
                <xdr:row>42</xdr:row>
                <xdr:rowOff>95250</xdr:rowOff>
              </to>
            </anchor>
          </controlPr>
        </control>
      </mc:Choice>
      <mc:Fallback>
        <control shapeId="3166" r:id="rId100" name="Control 94"/>
      </mc:Fallback>
    </mc:AlternateContent>
    <mc:AlternateContent xmlns:mc="http://schemas.openxmlformats.org/markup-compatibility/2006">
      <mc:Choice Requires="x14">
        <control shapeId="3167" r:id="rId101" name="Control 95">
          <controlPr defaultSize="0" r:id="rId5">
            <anchor moveWithCells="1">
              <from>
                <xdr:col>6</xdr:col>
                <xdr:colOff>0</xdr:colOff>
                <xdr:row>42</xdr:row>
                <xdr:rowOff>57150</xdr:rowOff>
              </from>
              <to>
                <xdr:col>6</xdr:col>
                <xdr:colOff>228600</xdr:colOff>
                <xdr:row>43</xdr:row>
                <xdr:rowOff>95250</xdr:rowOff>
              </to>
            </anchor>
          </controlPr>
        </control>
      </mc:Choice>
      <mc:Fallback>
        <control shapeId="3167" r:id="rId101" name="Control 95"/>
      </mc:Fallback>
    </mc:AlternateContent>
    <mc:AlternateContent xmlns:mc="http://schemas.openxmlformats.org/markup-compatibility/2006">
      <mc:Choice Requires="x14">
        <control shapeId="3168" r:id="rId102" name="Control 96">
          <controlPr defaultSize="0" r:id="rId5">
            <anchor moveWithCells="1">
              <from>
                <xdr:col>6</xdr:col>
                <xdr:colOff>0</xdr:colOff>
                <xdr:row>42</xdr:row>
                <xdr:rowOff>57150</xdr:rowOff>
              </from>
              <to>
                <xdr:col>6</xdr:col>
                <xdr:colOff>228600</xdr:colOff>
                <xdr:row>43</xdr:row>
                <xdr:rowOff>95250</xdr:rowOff>
              </to>
            </anchor>
          </controlPr>
        </control>
      </mc:Choice>
      <mc:Fallback>
        <control shapeId="3168" r:id="rId102" name="Control 96"/>
      </mc:Fallback>
    </mc:AlternateContent>
    <mc:AlternateContent xmlns:mc="http://schemas.openxmlformats.org/markup-compatibility/2006">
      <mc:Choice Requires="x14">
        <control shapeId="3169" r:id="rId103" name="Control 97">
          <controlPr defaultSize="0" r:id="rId5">
            <anchor moveWithCells="1">
              <from>
                <xdr:col>6</xdr:col>
                <xdr:colOff>0</xdr:colOff>
                <xdr:row>43</xdr:row>
                <xdr:rowOff>57150</xdr:rowOff>
              </from>
              <to>
                <xdr:col>6</xdr:col>
                <xdr:colOff>228600</xdr:colOff>
                <xdr:row>44</xdr:row>
                <xdr:rowOff>95250</xdr:rowOff>
              </to>
            </anchor>
          </controlPr>
        </control>
      </mc:Choice>
      <mc:Fallback>
        <control shapeId="3169" r:id="rId103" name="Control 97"/>
      </mc:Fallback>
    </mc:AlternateContent>
    <mc:AlternateContent xmlns:mc="http://schemas.openxmlformats.org/markup-compatibility/2006">
      <mc:Choice Requires="x14">
        <control shapeId="3170" r:id="rId104" name="Control 98">
          <controlPr defaultSize="0" r:id="rId5">
            <anchor moveWithCells="1">
              <from>
                <xdr:col>6</xdr:col>
                <xdr:colOff>0</xdr:colOff>
                <xdr:row>43</xdr:row>
                <xdr:rowOff>57150</xdr:rowOff>
              </from>
              <to>
                <xdr:col>6</xdr:col>
                <xdr:colOff>228600</xdr:colOff>
                <xdr:row>44</xdr:row>
                <xdr:rowOff>95250</xdr:rowOff>
              </to>
            </anchor>
          </controlPr>
        </control>
      </mc:Choice>
      <mc:Fallback>
        <control shapeId="3170" r:id="rId104" name="Control 98"/>
      </mc:Fallback>
    </mc:AlternateContent>
    <mc:AlternateContent xmlns:mc="http://schemas.openxmlformats.org/markup-compatibility/2006">
      <mc:Choice Requires="x14">
        <control shapeId="3171" r:id="rId105" name="Control 99">
          <controlPr defaultSize="0" r:id="rId8">
            <anchor moveWithCells="1">
              <from>
                <xdr:col>6</xdr:col>
                <xdr:colOff>0</xdr:colOff>
                <xdr:row>44</xdr:row>
                <xdr:rowOff>95250</xdr:rowOff>
              </from>
              <to>
                <xdr:col>6</xdr:col>
                <xdr:colOff>228600</xdr:colOff>
                <xdr:row>45</xdr:row>
                <xdr:rowOff>85725</xdr:rowOff>
              </to>
            </anchor>
          </controlPr>
        </control>
      </mc:Choice>
      <mc:Fallback>
        <control shapeId="3171" r:id="rId105" name="Control 99"/>
      </mc:Fallback>
    </mc:AlternateContent>
    <mc:AlternateContent xmlns:mc="http://schemas.openxmlformats.org/markup-compatibility/2006">
      <mc:Choice Requires="x14">
        <control shapeId="3172" r:id="rId106" name="Control 100">
          <controlPr defaultSize="0" r:id="rId8">
            <anchor moveWithCells="1">
              <from>
                <xdr:col>6</xdr:col>
                <xdr:colOff>0</xdr:colOff>
                <xdr:row>44</xdr:row>
                <xdr:rowOff>95250</xdr:rowOff>
              </from>
              <to>
                <xdr:col>6</xdr:col>
                <xdr:colOff>228600</xdr:colOff>
                <xdr:row>45</xdr:row>
                <xdr:rowOff>85725</xdr:rowOff>
              </to>
            </anchor>
          </controlPr>
        </control>
      </mc:Choice>
      <mc:Fallback>
        <control shapeId="3172" r:id="rId106" name="Control 100"/>
      </mc:Fallback>
    </mc:AlternateContent>
    <mc:AlternateContent xmlns:mc="http://schemas.openxmlformats.org/markup-compatibility/2006">
      <mc:Choice Requires="x14">
        <control shapeId="3173" r:id="rId107" name="Control 101">
          <controlPr defaultSize="0" r:id="rId5">
            <anchor moveWithCells="1">
              <from>
                <xdr:col>6</xdr:col>
                <xdr:colOff>0</xdr:colOff>
                <xdr:row>33</xdr:row>
                <xdr:rowOff>152400</xdr:rowOff>
              </from>
              <to>
                <xdr:col>6</xdr:col>
                <xdr:colOff>228600</xdr:colOff>
                <xdr:row>34</xdr:row>
                <xdr:rowOff>152400</xdr:rowOff>
              </to>
            </anchor>
          </controlPr>
        </control>
      </mc:Choice>
      <mc:Fallback>
        <control shapeId="3173" r:id="rId107" name="Control 101"/>
      </mc:Fallback>
    </mc:AlternateContent>
    <mc:AlternateContent xmlns:mc="http://schemas.openxmlformats.org/markup-compatibility/2006">
      <mc:Choice Requires="x14">
        <control shapeId="3174" r:id="rId108" name="Control 102">
          <controlPr defaultSize="0" r:id="rId5">
            <anchor moveWithCells="1">
              <from>
                <xdr:col>6</xdr:col>
                <xdr:colOff>0</xdr:colOff>
                <xdr:row>33</xdr:row>
                <xdr:rowOff>152400</xdr:rowOff>
              </from>
              <to>
                <xdr:col>6</xdr:col>
                <xdr:colOff>228600</xdr:colOff>
                <xdr:row>34</xdr:row>
                <xdr:rowOff>152400</xdr:rowOff>
              </to>
            </anchor>
          </controlPr>
        </control>
      </mc:Choice>
      <mc:Fallback>
        <control shapeId="3174" r:id="rId108" name="Control 102"/>
      </mc:Fallback>
    </mc:AlternateContent>
    <mc:AlternateContent xmlns:mc="http://schemas.openxmlformats.org/markup-compatibility/2006">
      <mc:Choice Requires="x14">
        <control shapeId="3175" r:id="rId109" name="Control 103">
          <controlPr defaultSize="0" r:id="rId5">
            <anchor moveWithCells="1">
              <from>
                <xdr:col>6</xdr:col>
                <xdr:colOff>0</xdr:colOff>
                <xdr:row>34</xdr:row>
                <xdr:rowOff>104775</xdr:rowOff>
              </from>
              <to>
                <xdr:col>6</xdr:col>
                <xdr:colOff>228600</xdr:colOff>
                <xdr:row>35</xdr:row>
                <xdr:rowOff>152400</xdr:rowOff>
              </to>
            </anchor>
          </controlPr>
        </control>
      </mc:Choice>
      <mc:Fallback>
        <control shapeId="3175" r:id="rId109" name="Control 103"/>
      </mc:Fallback>
    </mc:AlternateContent>
    <mc:AlternateContent xmlns:mc="http://schemas.openxmlformats.org/markup-compatibility/2006">
      <mc:Choice Requires="x14">
        <control shapeId="3176" r:id="rId110" name="Control 104">
          <controlPr defaultSize="0" r:id="rId5">
            <anchor moveWithCells="1">
              <from>
                <xdr:col>6</xdr:col>
                <xdr:colOff>0</xdr:colOff>
                <xdr:row>34</xdr:row>
                <xdr:rowOff>104775</xdr:rowOff>
              </from>
              <to>
                <xdr:col>6</xdr:col>
                <xdr:colOff>228600</xdr:colOff>
                <xdr:row>35</xdr:row>
                <xdr:rowOff>152400</xdr:rowOff>
              </to>
            </anchor>
          </controlPr>
        </control>
      </mc:Choice>
      <mc:Fallback>
        <control shapeId="3176" r:id="rId110" name="Control 104"/>
      </mc:Fallback>
    </mc:AlternateContent>
    <mc:AlternateContent xmlns:mc="http://schemas.openxmlformats.org/markup-compatibility/2006">
      <mc:Choice Requires="x14">
        <control shapeId="3177" r:id="rId111" name="Control 105">
          <controlPr defaultSize="0" r:id="rId5">
            <anchor moveWithCells="1">
              <from>
                <xdr:col>6</xdr:col>
                <xdr:colOff>0</xdr:colOff>
                <xdr:row>35</xdr:row>
                <xdr:rowOff>104775</xdr:rowOff>
              </from>
              <to>
                <xdr:col>6</xdr:col>
                <xdr:colOff>228600</xdr:colOff>
                <xdr:row>36</xdr:row>
                <xdr:rowOff>152400</xdr:rowOff>
              </to>
            </anchor>
          </controlPr>
        </control>
      </mc:Choice>
      <mc:Fallback>
        <control shapeId="3177" r:id="rId111" name="Control 105"/>
      </mc:Fallback>
    </mc:AlternateContent>
    <mc:AlternateContent xmlns:mc="http://schemas.openxmlformats.org/markup-compatibility/2006">
      <mc:Choice Requires="x14">
        <control shapeId="3178" r:id="rId112" name="Control 106">
          <controlPr defaultSize="0" r:id="rId5">
            <anchor moveWithCells="1">
              <from>
                <xdr:col>6</xdr:col>
                <xdr:colOff>0</xdr:colOff>
                <xdr:row>35</xdr:row>
                <xdr:rowOff>104775</xdr:rowOff>
              </from>
              <to>
                <xdr:col>6</xdr:col>
                <xdr:colOff>228600</xdr:colOff>
                <xdr:row>36</xdr:row>
                <xdr:rowOff>152400</xdr:rowOff>
              </to>
            </anchor>
          </controlPr>
        </control>
      </mc:Choice>
      <mc:Fallback>
        <control shapeId="3178" r:id="rId112" name="Control 106"/>
      </mc:Fallback>
    </mc:AlternateContent>
    <mc:AlternateContent xmlns:mc="http://schemas.openxmlformats.org/markup-compatibility/2006">
      <mc:Choice Requires="x14">
        <control shapeId="3179" r:id="rId113" name="Control 107">
          <controlPr defaultSize="0" r:id="rId8">
            <anchor moveWithCells="1">
              <from>
                <xdr:col>6</xdr:col>
                <xdr:colOff>0</xdr:colOff>
                <xdr:row>36</xdr:row>
                <xdr:rowOff>152400</xdr:rowOff>
              </from>
              <to>
                <xdr:col>6</xdr:col>
                <xdr:colOff>228600</xdr:colOff>
                <xdr:row>37</xdr:row>
                <xdr:rowOff>142875</xdr:rowOff>
              </to>
            </anchor>
          </controlPr>
        </control>
      </mc:Choice>
      <mc:Fallback>
        <control shapeId="3179" r:id="rId113" name="Control 107"/>
      </mc:Fallback>
    </mc:AlternateContent>
    <mc:AlternateContent xmlns:mc="http://schemas.openxmlformats.org/markup-compatibility/2006">
      <mc:Choice Requires="x14">
        <control shapeId="3180" r:id="rId114" name="Control 108">
          <controlPr defaultSize="0" r:id="rId8">
            <anchor moveWithCells="1">
              <from>
                <xdr:col>6</xdr:col>
                <xdr:colOff>0</xdr:colOff>
                <xdr:row>36</xdr:row>
                <xdr:rowOff>152400</xdr:rowOff>
              </from>
              <to>
                <xdr:col>6</xdr:col>
                <xdr:colOff>228600</xdr:colOff>
                <xdr:row>37</xdr:row>
                <xdr:rowOff>142875</xdr:rowOff>
              </to>
            </anchor>
          </controlPr>
        </control>
      </mc:Choice>
      <mc:Fallback>
        <control shapeId="3180" r:id="rId114" name="Control 108"/>
      </mc:Fallback>
    </mc:AlternateContent>
    <mc:AlternateContent xmlns:mc="http://schemas.openxmlformats.org/markup-compatibility/2006">
      <mc:Choice Requires="x14">
        <control shapeId="3181" r:id="rId115" name="Control 109">
          <controlPr defaultSize="0" r:id="rId5">
            <anchor moveWithCells="1">
              <from>
                <xdr:col>6</xdr:col>
                <xdr:colOff>0</xdr:colOff>
                <xdr:row>33</xdr:row>
                <xdr:rowOff>152400</xdr:rowOff>
              </from>
              <to>
                <xdr:col>6</xdr:col>
                <xdr:colOff>228600</xdr:colOff>
                <xdr:row>34</xdr:row>
                <xdr:rowOff>152400</xdr:rowOff>
              </to>
            </anchor>
          </controlPr>
        </control>
      </mc:Choice>
      <mc:Fallback>
        <control shapeId="3181" r:id="rId115" name="Control 109"/>
      </mc:Fallback>
    </mc:AlternateContent>
    <mc:AlternateContent xmlns:mc="http://schemas.openxmlformats.org/markup-compatibility/2006">
      <mc:Choice Requires="x14">
        <control shapeId="3182" r:id="rId116" name="Control 110">
          <controlPr defaultSize="0" r:id="rId5">
            <anchor moveWithCells="1">
              <from>
                <xdr:col>6</xdr:col>
                <xdr:colOff>0</xdr:colOff>
                <xdr:row>33</xdr:row>
                <xdr:rowOff>152400</xdr:rowOff>
              </from>
              <to>
                <xdr:col>6</xdr:col>
                <xdr:colOff>228600</xdr:colOff>
                <xdr:row>34</xdr:row>
                <xdr:rowOff>152400</xdr:rowOff>
              </to>
            </anchor>
          </controlPr>
        </control>
      </mc:Choice>
      <mc:Fallback>
        <control shapeId="3182" r:id="rId116" name="Control 110"/>
      </mc:Fallback>
    </mc:AlternateContent>
    <mc:AlternateContent xmlns:mc="http://schemas.openxmlformats.org/markup-compatibility/2006">
      <mc:Choice Requires="x14">
        <control shapeId="3183" r:id="rId117" name="Control 111">
          <controlPr defaultSize="0" r:id="rId5">
            <anchor moveWithCells="1">
              <from>
                <xdr:col>6</xdr:col>
                <xdr:colOff>0</xdr:colOff>
                <xdr:row>34</xdr:row>
                <xdr:rowOff>104775</xdr:rowOff>
              </from>
              <to>
                <xdr:col>6</xdr:col>
                <xdr:colOff>228600</xdr:colOff>
                <xdr:row>35</xdr:row>
                <xdr:rowOff>152400</xdr:rowOff>
              </to>
            </anchor>
          </controlPr>
        </control>
      </mc:Choice>
      <mc:Fallback>
        <control shapeId="3183" r:id="rId117" name="Control 111"/>
      </mc:Fallback>
    </mc:AlternateContent>
    <mc:AlternateContent xmlns:mc="http://schemas.openxmlformats.org/markup-compatibility/2006">
      <mc:Choice Requires="x14">
        <control shapeId="3184" r:id="rId118" name="Control 112">
          <controlPr defaultSize="0" r:id="rId5">
            <anchor moveWithCells="1">
              <from>
                <xdr:col>6</xdr:col>
                <xdr:colOff>0</xdr:colOff>
                <xdr:row>34</xdr:row>
                <xdr:rowOff>104775</xdr:rowOff>
              </from>
              <to>
                <xdr:col>6</xdr:col>
                <xdr:colOff>228600</xdr:colOff>
                <xdr:row>35</xdr:row>
                <xdr:rowOff>152400</xdr:rowOff>
              </to>
            </anchor>
          </controlPr>
        </control>
      </mc:Choice>
      <mc:Fallback>
        <control shapeId="3184" r:id="rId118" name="Control 1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92"/>
  <sheetViews>
    <sheetView workbookViewId="0">
      <selection activeCell="J19" sqref="J19"/>
    </sheetView>
  </sheetViews>
  <sheetFormatPr baseColWidth="10" defaultRowHeight="15" x14ac:dyDescent="0.25"/>
  <cols>
    <col min="2" max="2" width="15.42578125" customWidth="1"/>
  </cols>
  <sheetData>
    <row r="2" spans="2:30" x14ac:dyDescent="0.25">
      <c r="B2" s="17" t="s">
        <v>190</v>
      </c>
    </row>
    <row r="3" spans="2:30" x14ac:dyDescent="0.25">
      <c r="B3" s="15" t="s">
        <v>40</v>
      </c>
      <c r="C3" s="14" t="s">
        <v>41</v>
      </c>
      <c r="D3" s="14" t="s">
        <v>42</v>
      </c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47</v>
      </c>
      <c r="J3" s="14" t="s">
        <v>48</v>
      </c>
      <c r="K3" s="14" t="s">
        <v>49</v>
      </c>
      <c r="L3" s="14" t="s">
        <v>50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2:30" x14ac:dyDescent="0.25">
      <c r="B4" s="58" t="s">
        <v>51</v>
      </c>
      <c r="C4" s="58" t="s">
        <v>115</v>
      </c>
      <c r="D4" s="58" t="s">
        <v>172</v>
      </c>
      <c r="E4" s="58" t="s">
        <v>107</v>
      </c>
      <c r="F4" s="58" t="s">
        <v>52</v>
      </c>
      <c r="G4" s="58" t="s">
        <v>320</v>
      </c>
      <c r="H4" s="58" t="s">
        <v>127</v>
      </c>
      <c r="I4" s="58" t="s">
        <v>321</v>
      </c>
      <c r="J4" s="58" t="s">
        <v>119</v>
      </c>
      <c r="K4" s="58" t="s">
        <v>129</v>
      </c>
      <c r="L4" s="58" t="s">
        <v>56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x14ac:dyDescent="0.25">
      <c r="B5" s="14" t="s">
        <v>54</v>
      </c>
      <c r="C5" s="14" t="s">
        <v>132</v>
      </c>
      <c r="D5" s="14" t="s">
        <v>122</v>
      </c>
      <c r="E5" s="14" t="s">
        <v>296</v>
      </c>
      <c r="F5" s="14" t="s">
        <v>297</v>
      </c>
      <c r="G5" s="14" t="s">
        <v>322</v>
      </c>
      <c r="H5" s="14" t="s">
        <v>124</v>
      </c>
      <c r="I5" s="14" t="s">
        <v>323</v>
      </c>
      <c r="J5" s="14" t="s">
        <v>174</v>
      </c>
      <c r="K5" s="14" t="s">
        <v>127</v>
      </c>
      <c r="L5" s="14" t="s">
        <v>63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2:30" x14ac:dyDescent="0.25">
      <c r="B6" s="14" t="s">
        <v>57</v>
      </c>
      <c r="C6" s="14" t="s">
        <v>168</v>
      </c>
      <c r="D6" s="14" t="s">
        <v>138</v>
      </c>
      <c r="E6" s="14" t="s">
        <v>92</v>
      </c>
      <c r="F6" s="14" t="s">
        <v>69</v>
      </c>
      <c r="G6" s="14" t="s">
        <v>298</v>
      </c>
      <c r="H6" s="14" t="s">
        <v>127</v>
      </c>
      <c r="I6" s="14" t="s">
        <v>117</v>
      </c>
      <c r="J6" s="14" t="s">
        <v>189</v>
      </c>
      <c r="K6" s="14" t="s">
        <v>154</v>
      </c>
      <c r="L6" s="14" t="s">
        <v>60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2:30" x14ac:dyDescent="0.25">
      <c r="B7" s="14" t="s">
        <v>59</v>
      </c>
      <c r="C7" s="14" t="s">
        <v>122</v>
      </c>
      <c r="D7" s="14" t="s">
        <v>121</v>
      </c>
      <c r="E7" s="14" t="s">
        <v>299</v>
      </c>
      <c r="F7" s="14" t="s">
        <v>300</v>
      </c>
      <c r="G7" s="14" t="s">
        <v>301</v>
      </c>
      <c r="H7" s="14" t="s">
        <v>128</v>
      </c>
      <c r="I7" s="14" t="s">
        <v>302</v>
      </c>
      <c r="J7" s="14" t="s">
        <v>324</v>
      </c>
      <c r="K7" s="14" t="s">
        <v>127</v>
      </c>
      <c r="L7" s="14" t="s">
        <v>56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2:30" x14ac:dyDescent="0.25">
      <c r="B8" s="14" t="s">
        <v>61</v>
      </c>
      <c r="C8" s="14" t="s">
        <v>175</v>
      </c>
      <c r="D8" s="14" t="s">
        <v>115</v>
      </c>
      <c r="E8" s="14" t="s">
        <v>303</v>
      </c>
      <c r="F8" s="14" t="s">
        <v>111</v>
      </c>
      <c r="G8" s="14" t="s">
        <v>325</v>
      </c>
      <c r="H8" s="14" t="s">
        <v>326</v>
      </c>
      <c r="I8" s="14" t="s">
        <v>304</v>
      </c>
      <c r="J8" s="14" t="s">
        <v>327</v>
      </c>
      <c r="K8" s="14" t="s">
        <v>127</v>
      </c>
      <c r="L8" s="14" t="s">
        <v>88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30" x14ac:dyDescent="0.25">
      <c r="B9" s="15" t="s">
        <v>64</v>
      </c>
      <c r="C9" s="14" t="s">
        <v>41</v>
      </c>
      <c r="D9" s="14" t="s">
        <v>42</v>
      </c>
      <c r="E9" s="14" t="s">
        <v>43</v>
      </c>
      <c r="F9" s="14" t="s">
        <v>44</v>
      </c>
      <c r="G9" s="14" t="s">
        <v>45</v>
      </c>
      <c r="H9" s="14" t="s">
        <v>46</v>
      </c>
      <c r="I9" s="14" t="s">
        <v>47</v>
      </c>
      <c r="J9" s="14" t="s">
        <v>48</v>
      </c>
      <c r="K9" s="14" t="s">
        <v>49</v>
      </c>
      <c r="L9" s="14" t="s">
        <v>50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2:30" x14ac:dyDescent="0.25">
      <c r="B10" s="14" t="s">
        <v>65</v>
      </c>
      <c r="C10" s="14" t="s">
        <v>115</v>
      </c>
      <c r="D10" s="14" t="s">
        <v>175</v>
      </c>
      <c r="E10" s="14" t="s">
        <v>305</v>
      </c>
      <c r="F10" s="14" t="s">
        <v>52</v>
      </c>
      <c r="G10" s="14" t="s">
        <v>328</v>
      </c>
      <c r="H10" s="14" t="s">
        <v>133</v>
      </c>
      <c r="I10" s="14" t="s">
        <v>329</v>
      </c>
      <c r="J10" s="14" t="s">
        <v>134</v>
      </c>
      <c r="K10" s="14" t="s">
        <v>129</v>
      </c>
      <c r="L10" s="14" t="s">
        <v>60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2:30" x14ac:dyDescent="0.25">
      <c r="B11" s="14" t="s">
        <v>66</v>
      </c>
      <c r="C11" s="14" t="s">
        <v>135</v>
      </c>
      <c r="D11" s="14" t="s">
        <v>122</v>
      </c>
      <c r="E11" s="14" t="s">
        <v>306</v>
      </c>
      <c r="F11" s="14" t="s">
        <v>307</v>
      </c>
      <c r="G11" s="14" t="s">
        <v>330</v>
      </c>
      <c r="H11" s="14" t="s">
        <v>136</v>
      </c>
      <c r="I11" s="14" t="s">
        <v>331</v>
      </c>
      <c r="J11" s="14" t="s">
        <v>176</v>
      </c>
      <c r="K11" s="14" t="s">
        <v>125</v>
      </c>
      <c r="L11" s="14" t="s">
        <v>56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2:30" x14ac:dyDescent="0.25">
      <c r="B12" s="14" t="s">
        <v>67</v>
      </c>
      <c r="C12" s="14" t="s">
        <v>170</v>
      </c>
      <c r="D12" s="14" t="s">
        <v>137</v>
      </c>
      <c r="E12" s="14" t="s">
        <v>68</v>
      </c>
      <c r="F12" s="14" t="s">
        <v>69</v>
      </c>
      <c r="G12" s="14" t="s">
        <v>308</v>
      </c>
      <c r="H12" s="14" t="s">
        <v>139</v>
      </c>
      <c r="I12" s="14" t="s">
        <v>178</v>
      </c>
      <c r="J12" s="14" t="s">
        <v>141</v>
      </c>
      <c r="K12" s="14" t="s">
        <v>125</v>
      </c>
      <c r="L12" s="14" t="s">
        <v>60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2:30" x14ac:dyDescent="0.25">
      <c r="B13" s="14" t="s">
        <v>72</v>
      </c>
      <c r="C13" s="14" t="s">
        <v>175</v>
      </c>
      <c r="D13" s="14" t="s">
        <v>166</v>
      </c>
      <c r="E13" s="14" t="s">
        <v>309</v>
      </c>
      <c r="F13" s="14" t="s">
        <v>73</v>
      </c>
      <c r="G13" s="14" t="s">
        <v>310</v>
      </c>
      <c r="H13" s="14" t="s">
        <v>142</v>
      </c>
      <c r="I13" s="14" t="s">
        <v>311</v>
      </c>
      <c r="J13" s="14" t="s">
        <v>143</v>
      </c>
      <c r="K13" s="14" t="s">
        <v>125</v>
      </c>
      <c r="L13" s="14" t="s">
        <v>60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2:30" x14ac:dyDescent="0.25">
      <c r="B14" s="18" t="s">
        <v>74</v>
      </c>
      <c r="C14" s="18" t="s">
        <v>144</v>
      </c>
      <c r="D14" s="18" t="s">
        <v>332</v>
      </c>
      <c r="E14" s="18" t="s">
        <v>312</v>
      </c>
      <c r="F14" s="18" t="s">
        <v>313</v>
      </c>
      <c r="G14" s="18" t="s">
        <v>146</v>
      </c>
      <c r="H14" s="18" t="s">
        <v>147</v>
      </c>
      <c r="I14" s="18" t="s">
        <v>333</v>
      </c>
      <c r="J14" s="18" t="s">
        <v>148</v>
      </c>
      <c r="K14" s="18" t="s">
        <v>127</v>
      </c>
      <c r="L14" s="18" t="s">
        <v>71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2:30" x14ac:dyDescent="0.25">
      <c r="B15" s="15" t="s">
        <v>75</v>
      </c>
      <c r="C15" s="14" t="s">
        <v>41</v>
      </c>
      <c r="D15" s="14" t="s">
        <v>42</v>
      </c>
      <c r="E15" s="14" t="s">
        <v>43</v>
      </c>
      <c r="F15" s="14" t="s">
        <v>44</v>
      </c>
      <c r="G15" s="14" t="s">
        <v>45</v>
      </c>
      <c r="H15" s="14" t="s">
        <v>46</v>
      </c>
      <c r="I15" s="14" t="s">
        <v>47</v>
      </c>
      <c r="J15" s="14" t="s">
        <v>48</v>
      </c>
      <c r="K15" s="14" t="s">
        <v>49</v>
      </c>
      <c r="L15" s="14" t="s">
        <v>50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2:30" x14ac:dyDescent="0.25">
      <c r="B16" s="14" t="s">
        <v>76</v>
      </c>
      <c r="C16" s="14" t="s">
        <v>157</v>
      </c>
      <c r="D16" s="14" t="s">
        <v>150</v>
      </c>
      <c r="E16" s="14" t="s">
        <v>314</v>
      </c>
      <c r="F16" s="14" t="s">
        <v>52</v>
      </c>
      <c r="G16" s="14" t="s">
        <v>151</v>
      </c>
      <c r="H16" s="14" t="s">
        <v>152</v>
      </c>
      <c r="I16" s="14" t="s">
        <v>165</v>
      </c>
      <c r="J16" s="14" t="s">
        <v>140</v>
      </c>
      <c r="K16" s="14" t="s">
        <v>154</v>
      </c>
      <c r="L16" s="14" t="s">
        <v>58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2:30" x14ac:dyDescent="0.25">
      <c r="B17" s="14" t="s">
        <v>77</v>
      </c>
      <c r="C17" s="14" t="s">
        <v>121</v>
      </c>
      <c r="D17" s="14" t="s">
        <v>122</v>
      </c>
      <c r="E17" s="14" t="s">
        <v>55</v>
      </c>
      <c r="F17" s="14" t="s">
        <v>78</v>
      </c>
      <c r="G17" s="14" t="s">
        <v>109</v>
      </c>
      <c r="H17" s="14" t="s">
        <v>334</v>
      </c>
      <c r="I17" s="14" t="s">
        <v>155</v>
      </c>
      <c r="J17" s="14" t="s">
        <v>141</v>
      </c>
      <c r="K17" s="14" t="s">
        <v>129</v>
      </c>
      <c r="L17" s="14" t="s">
        <v>63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2:30" x14ac:dyDescent="0.25">
      <c r="B18" s="14" t="s">
        <v>82</v>
      </c>
      <c r="C18" s="14" t="s">
        <v>156</v>
      </c>
      <c r="D18" s="14" t="s">
        <v>157</v>
      </c>
      <c r="E18" s="14" t="s">
        <v>80</v>
      </c>
      <c r="F18" s="14" t="s">
        <v>315</v>
      </c>
      <c r="G18" s="14" t="s">
        <v>335</v>
      </c>
      <c r="H18" s="14" t="s">
        <v>159</v>
      </c>
      <c r="I18" s="14" t="s">
        <v>160</v>
      </c>
      <c r="J18" s="14" t="s">
        <v>336</v>
      </c>
      <c r="K18" s="14" t="s">
        <v>127</v>
      </c>
      <c r="L18" s="14" t="s">
        <v>53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2:30" x14ac:dyDescent="0.25">
      <c r="B19" s="14" t="s">
        <v>79</v>
      </c>
      <c r="C19" s="14" t="s">
        <v>156</v>
      </c>
      <c r="D19" s="14" t="s">
        <v>332</v>
      </c>
      <c r="E19" s="14" t="s">
        <v>316</v>
      </c>
      <c r="F19" s="14" t="s">
        <v>317</v>
      </c>
      <c r="G19" s="14" t="s">
        <v>337</v>
      </c>
      <c r="H19" s="14" t="s">
        <v>338</v>
      </c>
      <c r="I19" s="14" t="s">
        <v>169</v>
      </c>
      <c r="J19" s="14" t="s">
        <v>131</v>
      </c>
      <c r="K19" s="14" t="s">
        <v>158</v>
      </c>
      <c r="L19" s="14" t="s">
        <v>53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2:30" x14ac:dyDescent="0.25">
      <c r="B20" s="14" t="s">
        <v>84</v>
      </c>
      <c r="C20" s="14" t="s">
        <v>164</v>
      </c>
      <c r="D20" s="14" t="s">
        <v>181</v>
      </c>
      <c r="E20" s="14" t="s">
        <v>318</v>
      </c>
      <c r="F20" s="14" t="s">
        <v>319</v>
      </c>
      <c r="G20" s="14" t="s">
        <v>339</v>
      </c>
      <c r="H20" s="14" t="s">
        <v>163</v>
      </c>
      <c r="I20" s="14" t="s">
        <v>327</v>
      </c>
      <c r="J20" s="14" t="s">
        <v>179</v>
      </c>
      <c r="K20" s="14" t="s">
        <v>326</v>
      </c>
      <c r="L20" s="14" t="s">
        <v>53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2:30" x14ac:dyDescent="0.25">
      <c r="B21" s="16" t="s">
        <v>85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2:30" x14ac:dyDescent="0.25">
      <c r="B22" s="57" t="s">
        <v>86</v>
      </c>
      <c r="C22" s="58" t="s">
        <v>41</v>
      </c>
      <c r="D22" s="58" t="s">
        <v>42</v>
      </c>
      <c r="E22" s="58" t="s">
        <v>43</v>
      </c>
      <c r="F22" s="58" t="s">
        <v>44</v>
      </c>
      <c r="G22" s="58" t="s">
        <v>45</v>
      </c>
      <c r="H22" s="58" t="s">
        <v>46</v>
      </c>
      <c r="I22" s="58" t="s">
        <v>47</v>
      </c>
      <c r="J22" s="58" t="s">
        <v>48</v>
      </c>
      <c r="K22" s="58" t="s">
        <v>49</v>
      </c>
      <c r="L22" s="58" t="s">
        <v>50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2:30" x14ac:dyDescent="0.25">
      <c r="B23" s="58" t="s">
        <v>87</v>
      </c>
      <c r="C23" s="58" t="s">
        <v>161</v>
      </c>
      <c r="D23" s="58" t="s">
        <v>150</v>
      </c>
      <c r="E23" s="58" t="s">
        <v>340</v>
      </c>
      <c r="F23" s="58" t="s">
        <v>52</v>
      </c>
      <c r="G23" s="58" t="s">
        <v>364</v>
      </c>
      <c r="H23" s="58" t="s">
        <v>365</v>
      </c>
      <c r="I23" s="58" t="s">
        <v>366</v>
      </c>
      <c r="J23" s="58" t="s">
        <v>367</v>
      </c>
      <c r="K23" s="58" t="s">
        <v>129</v>
      </c>
      <c r="L23" s="58" t="s">
        <v>56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2:30" x14ac:dyDescent="0.25">
      <c r="B24" s="58" t="s">
        <v>89</v>
      </c>
      <c r="C24" s="58" t="s">
        <v>166</v>
      </c>
      <c r="D24" s="58" t="s">
        <v>175</v>
      </c>
      <c r="E24" s="58" t="s">
        <v>341</v>
      </c>
      <c r="F24" s="58" t="s">
        <v>90</v>
      </c>
      <c r="G24" s="58" t="s">
        <v>123</v>
      </c>
      <c r="H24" s="58" t="s">
        <v>127</v>
      </c>
      <c r="I24" s="58" t="s">
        <v>153</v>
      </c>
      <c r="J24" s="58" t="s">
        <v>173</v>
      </c>
      <c r="K24" s="58" t="s">
        <v>120</v>
      </c>
      <c r="L24" s="58" t="s">
        <v>71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2:30" x14ac:dyDescent="0.25">
      <c r="B25" s="58" t="s">
        <v>91</v>
      </c>
      <c r="C25" s="58" t="s">
        <v>135</v>
      </c>
      <c r="D25" s="58" t="s">
        <v>138</v>
      </c>
      <c r="E25" s="58" t="s">
        <v>342</v>
      </c>
      <c r="F25" s="58" t="s">
        <v>343</v>
      </c>
      <c r="G25" s="58" t="s">
        <v>344</v>
      </c>
      <c r="H25" s="58" t="s">
        <v>118</v>
      </c>
      <c r="I25" s="58" t="s">
        <v>368</v>
      </c>
      <c r="J25" s="58" t="s">
        <v>369</v>
      </c>
      <c r="K25" s="58" t="s">
        <v>129</v>
      </c>
      <c r="L25" s="58" t="s">
        <v>63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2:30" x14ac:dyDescent="0.25">
      <c r="B26" s="58" t="s">
        <v>93</v>
      </c>
      <c r="C26" s="58" t="s">
        <v>137</v>
      </c>
      <c r="D26" s="58" t="s">
        <v>168</v>
      </c>
      <c r="E26" s="58" t="s">
        <v>345</v>
      </c>
      <c r="F26" s="58" t="s">
        <v>62</v>
      </c>
      <c r="G26" s="58" t="s">
        <v>346</v>
      </c>
      <c r="H26" s="58" t="s">
        <v>118</v>
      </c>
      <c r="I26" s="58" t="s">
        <v>171</v>
      </c>
      <c r="J26" s="58" t="s">
        <v>370</v>
      </c>
      <c r="K26" s="58" t="s">
        <v>163</v>
      </c>
      <c r="L26" s="58" t="s">
        <v>347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2:30" x14ac:dyDescent="0.25">
      <c r="B27" s="58" t="s">
        <v>94</v>
      </c>
      <c r="C27" s="58" t="s">
        <v>130</v>
      </c>
      <c r="D27" s="58" t="s">
        <v>132</v>
      </c>
      <c r="E27" s="58" t="s">
        <v>348</v>
      </c>
      <c r="F27" s="58" t="s">
        <v>103</v>
      </c>
      <c r="G27" s="58" t="s">
        <v>186</v>
      </c>
      <c r="H27" s="58" t="s">
        <v>163</v>
      </c>
      <c r="I27" s="58" t="s">
        <v>141</v>
      </c>
      <c r="J27" s="58" t="s">
        <v>371</v>
      </c>
      <c r="K27" s="58" t="s">
        <v>326</v>
      </c>
      <c r="L27" s="58" t="s">
        <v>53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2:30" x14ac:dyDescent="0.25">
      <c r="B28" s="57" t="s">
        <v>96</v>
      </c>
      <c r="C28" s="58" t="s">
        <v>41</v>
      </c>
      <c r="D28" s="58" t="s">
        <v>42</v>
      </c>
      <c r="E28" s="58" t="s">
        <v>43</v>
      </c>
      <c r="F28" s="58" t="s">
        <v>44</v>
      </c>
      <c r="G28" s="58" t="s">
        <v>45</v>
      </c>
      <c r="H28" s="58" t="s">
        <v>46</v>
      </c>
      <c r="I28" s="58" t="s">
        <v>47</v>
      </c>
      <c r="J28" s="58" t="s">
        <v>48</v>
      </c>
      <c r="K28" s="58" t="s">
        <v>49</v>
      </c>
      <c r="L28" s="58" t="s">
        <v>50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2:30" x14ac:dyDescent="0.25">
      <c r="B29" s="58" t="s">
        <v>97</v>
      </c>
      <c r="C29" s="58" t="s">
        <v>161</v>
      </c>
      <c r="D29" s="58" t="s">
        <v>116</v>
      </c>
      <c r="E29" s="58" t="s">
        <v>349</v>
      </c>
      <c r="F29" s="58" t="s">
        <v>52</v>
      </c>
      <c r="G29" s="58" t="s">
        <v>372</v>
      </c>
      <c r="H29" s="58" t="s">
        <v>373</v>
      </c>
      <c r="I29" s="58" t="s">
        <v>329</v>
      </c>
      <c r="J29" s="58" t="s">
        <v>374</v>
      </c>
      <c r="K29" s="58" t="s">
        <v>129</v>
      </c>
      <c r="L29" s="58" t="s">
        <v>88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2:30" x14ac:dyDescent="0.25">
      <c r="B30" s="58" t="s">
        <v>98</v>
      </c>
      <c r="C30" s="58" t="s">
        <v>135</v>
      </c>
      <c r="D30" s="58" t="s">
        <v>122</v>
      </c>
      <c r="E30" s="58" t="s">
        <v>306</v>
      </c>
      <c r="F30" s="58" t="s">
        <v>108</v>
      </c>
      <c r="G30" s="58" t="s">
        <v>350</v>
      </c>
      <c r="H30" s="58" t="s">
        <v>127</v>
      </c>
      <c r="I30" s="58" t="s">
        <v>375</v>
      </c>
      <c r="J30" s="58" t="s">
        <v>99</v>
      </c>
      <c r="K30" s="58" t="s">
        <v>125</v>
      </c>
      <c r="L30" s="58" t="s">
        <v>347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2:30" x14ac:dyDescent="0.25">
      <c r="B31" s="58" t="s">
        <v>100</v>
      </c>
      <c r="C31" s="58" t="s">
        <v>137</v>
      </c>
      <c r="D31" s="58" t="s">
        <v>121</v>
      </c>
      <c r="E31" s="58" t="s">
        <v>351</v>
      </c>
      <c r="F31" s="58" t="s">
        <v>352</v>
      </c>
      <c r="G31" s="58" t="s">
        <v>353</v>
      </c>
      <c r="H31" s="58" t="s">
        <v>127</v>
      </c>
      <c r="I31" s="58" t="s">
        <v>376</v>
      </c>
      <c r="J31" s="58" t="s">
        <v>169</v>
      </c>
      <c r="K31" s="58" t="s">
        <v>129</v>
      </c>
      <c r="L31" s="58" t="s">
        <v>53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2:30" x14ac:dyDescent="0.25">
      <c r="B32" s="58" t="s">
        <v>101</v>
      </c>
      <c r="C32" s="58" t="s">
        <v>130</v>
      </c>
      <c r="D32" s="58" t="s">
        <v>145</v>
      </c>
      <c r="E32" s="58" t="s">
        <v>354</v>
      </c>
      <c r="F32" s="58" t="s">
        <v>355</v>
      </c>
      <c r="G32" s="58" t="s">
        <v>335</v>
      </c>
      <c r="H32" s="58" t="s">
        <v>177</v>
      </c>
      <c r="I32" s="58" t="s">
        <v>178</v>
      </c>
      <c r="J32" s="58" t="s">
        <v>377</v>
      </c>
      <c r="K32" s="58" t="s">
        <v>163</v>
      </c>
      <c r="L32" s="58" t="s">
        <v>56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2:30" x14ac:dyDescent="0.25">
      <c r="B33" s="58" t="s">
        <v>102</v>
      </c>
      <c r="C33" s="58" t="s">
        <v>116</v>
      </c>
      <c r="D33" s="58" t="s">
        <v>157</v>
      </c>
      <c r="E33" s="58" t="s">
        <v>356</v>
      </c>
      <c r="F33" s="58" t="s">
        <v>81</v>
      </c>
      <c r="G33" s="58" t="s">
        <v>378</v>
      </c>
      <c r="H33" s="58" t="s">
        <v>125</v>
      </c>
      <c r="I33" s="58" t="s">
        <v>141</v>
      </c>
      <c r="J33" s="58" t="s">
        <v>377</v>
      </c>
      <c r="K33" s="58" t="s">
        <v>326</v>
      </c>
      <c r="L33" s="58" t="s">
        <v>95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2:30" x14ac:dyDescent="0.25">
      <c r="B34" s="57" t="s">
        <v>104</v>
      </c>
      <c r="C34" s="58" t="s">
        <v>41</v>
      </c>
      <c r="D34" s="58" t="s">
        <v>42</v>
      </c>
      <c r="E34" s="58" t="s">
        <v>43</v>
      </c>
      <c r="F34" s="58" t="s">
        <v>44</v>
      </c>
      <c r="G34" s="58" t="s">
        <v>45</v>
      </c>
      <c r="H34" s="58" t="s">
        <v>46</v>
      </c>
      <c r="I34" s="58" t="s">
        <v>47</v>
      </c>
      <c r="J34" s="58" t="s">
        <v>48</v>
      </c>
      <c r="K34" s="58" t="s">
        <v>49</v>
      </c>
      <c r="L34" s="58" t="s">
        <v>50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x14ac:dyDescent="0.25">
      <c r="B35" s="58" t="s">
        <v>105</v>
      </c>
      <c r="C35" s="58" t="s">
        <v>379</v>
      </c>
      <c r="D35" s="58" t="s">
        <v>164</v>
      </c>
      <c r="E35" s="58" t="s">
        <v>357</v>
      </c>
      <c r="F35" s="58" t="s">
        <v>52</v>
      </c>
      <c r="G35" s="58" t="s">
        <v>182</v>
      </c>
      <c r="H35" s="58" t="s">
        <v>183</v>
      </c>
      <c r="I35" s="58" t="s">
        <v>184</v>
      </c>
      <c r="J35" s="58" t="s">
        <v>320</v>
      </c>
      <c r="K35" s="58" t="s">
        <v>167</v>
      </c>
      <c r="L35" s="58" t="s">
        <v>83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30" x14ac:dyDescent="0.25">
      <c r="B36" s="58" t="s">
        <v>106</v>
      </c>
      <c r="C36" s="58" t="s">
        <v>166</v>
      </c>
      <c r="D36" s="58" t="s">
        <v>172</v>
      </c>
      <c r="E36" s="58" t="s">
        <v>358</v>
      </c>
      <c r="F36" s="58" t="s">
        <v>78</v>
      </c>
      <c r="G36" s="58" t="s">
        <v>70</v>
      </c>
      <c r="H36" s="58" t="s">
        <v>180</v>
      </c>
      <c r="I36" s="58" t="s">
        <v>380</v>
      </c>
      <c r="J36" s="58" t="s">
        <v>185</v>
      </c>
      <c r="K36" s="58" t="s">
        <v>129</v>
      </c>
      <c r="L36" s="58" t="s">
        <v>83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2:30" x14ac:dyDescent="0.25">
      <c r="B37" s="58" t="s">
        <v>110</v>
      </c>
      <c r="C37" s="58" t="s">
        <v>121</v>
      </c>
      <c r="D37" s="58" t="s">
        <v>170</v>
      </c>
      <c r="E37" s="58" t="s">
        <v>359</v>
      </c>
      <c r="F37" s="58" t="s">
        <v>360</v>
      </c>
      <c r="G37" s="58" t="s">
        <v>381</v>
      </c>
      <c r="H37" s="58" t="s">
        <v>187</v>
      </c>
      <c r="I37" s="58" t="s">
        <v>188</v>
      </c>
      <c r="J37" s="58" t="s">
        <v>173</v>
      </c>
      <c r="K37" s="58" t="s">
        <v>129</v>
      </c>
      <c r="L37" s="58" t="s">
        <v>53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2:30" x14ac:dyDescent="0.25">
      <c r="B38" s="58" t="s">
        <v>112</v>
      </c>
      <c r="C38" s="58" t="s">
        <v>126</v>
      </c>
      <c r="D38" s="58" t="s">
        <v>121</v>
      </c>
      <c r="E38" s="58" t="s">
        <v>361</v>
      </c>
      <c r="F38" s="58" t="s">
        <v>362</v>
      </c>
      <c r="G38" s="58" t="s">
        <v>353</v>
      </c>
      <c r="H38" s="58" t="s">
        <v>177</v>
      </c>
      <c r="I38" s="58" t="s">
        <v>176</v>
      </c>
      <c r="J38" s="58" t="s">
        <v>162</v>
      </c>
      <c r="K38" s="58" t="s">
        <v>127</v>
      </c>
      <c r="L38" s="58" t="s">
        <v>60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2:30" x14ac:dyDescent="0.25">
      <c r="B39" s="58" t="s">
        <v>113</v>
      </c>
      <c r="C39" s="58" t="s">
        <v>130</v>
      </c>
      <c r="D39" s="58" t="s">
        <v>149</v>
      </c>
      <c r="E39" s="58" t="s">
        <v>363</v>
      </c>
      <c r="F39" s="58" t="s">
        <v>114</v>
      </c>
      <c r="G39" s="58" t="s">
        <v>382</v>
      </c>
      <c r="H39" s="58" t="s">
        <v>187</v>
      </c>
      <c r="I39" s="58" t="s">
        <v>383</v>
      </c>
      <c r="J39" s="58" t="s">
        <v>384</v>
      </c>
      <c r="K39" s="58" t="s">
        <v>127</v>
      </c>
      <c r="L39" s="58" t="s">
        <v>63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2:30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2:30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2:30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2:30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2:30" x14ac:dyDescent="0.2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2:30" x14ac:dyDescent="0.25"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2:30" x14ac:dyDescent="0.25">
      <c r="B46" s="62" t="s">
        <v>251</v>
      </c>
      <c r="C46" s="63" t="s">
        <v>38</v>
      </c>
      <c r="D46" s="63" t="s">
        <v>39</v>
      </c>
      <c r="E46" s="68" t="s">
        <v>43</v>
      </c>
      <c r="F46" s="68" t="s">
        <v>44</v>
      </c>
      <c r="G46" s="68" t="s">
        <v>45</v>
      </c>
      <c r="H46" s="68" t="s">
        <v>46</v>
      </c>
      <c r="I46" s="68" t="s">
        <v>47</v>
      </c>
      <c r="J46" s="68" t="s">
        <v>48</v>
      </c>
      <c r="K46" s="68" t="s">
        <v>49</v>
      </c>
      <c r="L46" s="68" t="s">
        <v>50</v>
      </c>
      <c r="M46" s="69" t="s">
        <v>386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2:30" x14ac:dyDescent="0.25">
      <c r="B47" s="59" t="s">
        <v>105</v>
      </c>
      <c r="C47" s="60" t="str">
        <f t="shared" ref="C47:C76" si="0">VLOOKUP(B47,$B$3:$L$39,2,0)</f>
        <v>42</v>
      </c>
      <c r="D47" s="60" t="str">
        <f>VLOOKUP($B$47,$B$3:$L$39,3,0)</f>
        <v>12</v>
      </c>
      <c r="E47" s="67" t="str">
        <f t="shared" ref="E47:E76" si="1">VLOOKUP(B47,$B$3:$L$39,4,0)</f>
        <v>0.778</v>
      </c>
      <c r="F47" s="67" t="str">
        <f t="shared" ref="F47:F76" si="2">VLOOKUP(B47,$B$3:$L$39,5,0)</f>
        <v>0.0</v>
      </c>
      <c r="G47" s="67" t="str">
        <f t="shared" ref="G47:G76" si="3">VLOOKUP(B47,$B$3:$L$39,6,0)</f>
        <v>22-8</v>
      </c>
      <c r="H47" s="67" t="str">
        <f t="shared" ref="H47:H76" si="4">VLOOKUP(B47,$B$3:$L$39,7,0)</f>
        <v>11-2</v>
      </c>
      <c r="I47" s="67" t="str">
        <f t="shared" ref="I47:I76" si="5">VLOOKUP(B47,$B$3:$L$39,8,0)</f>
        <v>22-2</v>
      </c>
      <c r="J47" s="67" t="str">
        <f t="shared" ref="J47:J76" si="6">VLOOKUP(B47,$B$3:$L$39,9,0)</f>
        <v>20-10</v>
      </c>
      <c r="K47" s="67" t="str">
        <f t="shared" ref="K47:K76" si="7">VLOOKUP(B47,$B$3:$L$39,10,0)</f>
        <v>9-1</v>
      </c>
      <c r="L47" s="67" t="str">
        <f t="shared" ref="L47:L76" si="8">VLOOKUP(B47,$B$3:$L$39,11,0)</f>
        <v>W 3</v>
      </c>
      <c r="M47" s="70" t="s">
        <v>385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2:30" x14ac:dyDescent="0.25">
      <c r="B48" s="59" t="s">
        <v>97</v>
      </c>
      <c r="C48" s="60" t="str">
        <f t="shared" si="0"/>
        <v>39</v>
      </c>
      <c r="D48" s="60" t="str">
        <f>VLOOKUP($B$49,$B$3:$L$39,3,0)</f>
        <v>14</v>
      </c>
      <c r="E48" s="60" t="str">
        <f t="shared" si="1"/>
        <v>0.696</v>
      </c>
      <c r="F48" s="60" t="str">
        <f t="shared" si="2"/>
        <v>0.0</v>
      </c>
      <c r="G48" s="60" t="str">
        <f t="shared" si="3"/>
        <v>26-9</v>
      </c>
      <c r="H48" s="60" t="str">
        <f t="shared" si="4"/>
        <v>8-4</v>
      </c>
      <c r="I48" s="60" t="str">
        <f t="shared" si="5"/>
        <v>21-5</v>
      </c>
      <c r="J48" s="60" t="str">
        <f t="shared" si="6"/>
        <v>18-12</v>
      </c>
      <c r="K48" s="60" t="str">
        <f t="shared" si="7"/>
        <v>6-4</v>
      </c>
      <c r="L48" s="60" t="str">
        <f t="shared" si="8"/>
        <v>W 4</v>
      </c>
      <c r="M48" s="70">
        <f>M47+1</f>
        <v>2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2:30" x14ac:dyDescent="0.25">
      <c r="B49" s="61" t="s">
        <v>87</v>
      </c>
      <c r="C49" s="60" t="str">
        <f t="shared" si="0"/>
        <v>39</v>
      </c>
      <c r="D49" s="60" t="str">
        <f>VLOOKUP($B$48,$B$3:$L$39,3,0)</f>
        <v>17</v>
      </c>
      <c r="E49" s="60" t="str">
        <f t="shared" si="1"/>
        <v>0.736</v>
      </c>
      <c r="F49" s="60" t="str">
        <f t="shared" si="2"/>
        <v>0.0</v>
      </c>
      <c r="G49" s="60" t="str">
        <f t="shared" si="3"/>
        <v>27-7</v>
      </c>
      <c r="H49" s="60" t="str">
        <f t="shared" si="4"/>
        <v>5-3</v>
      </c>
      <c r="I49" s="60" t="str">
        <f t="shared" si="5"/>
        <v>23-4</v>
      </c>
      <c r="J49" s="60" t="str">
        <f t="shared" si="6"/>
        <v>16-10</v>
      </c>
      <c r="K49" s="60" t="str">
        <f t="shared" si="7"/>
        <v>6-4</v>
      </c>
      <c r="L49" s="60" t="str">
        <f t="shared" si="8"/>
        <v>L 2</v>
      </c>
      <c r="M49" s="70">
        <f t="shared" ref="M49:M76" si="9">M48+1</f>
        <v>3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2:30" x14ac:dyDescent="0.25">
      <c r="B50" s="59" t="s">
        <v>76</v>
      </c>
      <c r="C50" s="60" t="str">
        <f t="shared" si="0"/>
        <v>36</v>
      </c>
      <c r="D50" s="60" t="str">
        <f>VLOOKUP($B$50,$B$3:$L$39,3,0)</f>
        <v>14</v>
      </c>
      <c r="E50" s="60" t="str">
        <f t="shared" si="1"/>
        <v>0.720</v>
      </c>
      <c r="F50" s="60" t="str">
        <f t="shared" si="2"/>
        <v>0.0</v>
      </c>
      <c r="G50" s="60" t="str">
        <f t="shared" si="3"/>
        <v>16-9</v>
      </c>
      <c r="H50" s="60" t="str">
        <f t="shared" si="4"/>
        <v>7-1</v>
      </c>
      <c r="I50" s="60" t="str">
        <f t="shared" si="5"/>
        <v>23-3</v>
      </c>
      <c r="J50" s="60" t="str">
        <f t="shared" si="6"/>
        <v>13-11</v>
      </c>
      <c r="K50" s="60" t="str">
        <f t="shared" si="7"/>
        <v>8-2</v>
      </c>
      <c r="L50" s="60" t="str">
        <f t="shared" si="8"/>
        <v>W 7</v>
      </c>
      <c r="M50" s="70">
        <f t="shared" si="9"/>
        <v>4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2:30" x14ac:dyDescent="0.25">
      <c r="B51" s="59" t="s">
        <v>89</v>
      </c>
      <c r="C51" s="60" t="str">
        <f t="shared" si="0"/>
        <v>33</v>
      </c>
      <c r="D51" s="60" t="str">
        <f>VLOOKUP($B$51,$B$3:$L$39,3,0)</f>
        <v>21</v>
      </c>
      <c r="E51" s="60" t="str">
        <f t="shared" si="1"/>
        <v>0.611</v>
      </c>
      <c r="F51" s="60" t="str">
        <f t="shared" si="2"/>
        <v>6.5</v>
      </c>
      <c r="G51" s="60" t="str">
        <f t="shared" si="3"/>
        <v>22-11</v>
      </c>
      <c r="H51" s="60" t="str">
        <f t="shared" si="4"/>
        <v>5-5</v>
      </c>
      <c r="I51" s="60" t="str">
        <f t="shared" si="5"/>
        <v>22-3</v>
      </c>
      <c r="J51" s="60" t="str">
        <f t="shared" si="6"/>
        <v>11-18</v>
      </c>
      <c r="K51" s="60" t="str">
        <f t="shared" si="7"/>
        <v>7-3</v>
      </c>
      <c r="L51" s="60" t="str">
        <f t="shared" si="8"/>
        <v>L 3</v>
      </c>
      <c r="M51" s="70">
        <f t="shared" si="9"/>
        <v>5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2:30" x14ac:dyDescent="0.25">
      <c r="B52" s="59" t="s">
        <v>106</v>
      </c>
      <c r="C52" s="60" t="str">
        <f t="shared" si="0"/>
        <v>33</v>
      </c>
      <c r="D52" s="60" t="str">
        <f>VLOOKUP($B$53,$B$3:$L$39,3,0)</f>
        <v>21</v>
      </c>
      <c r="E52" s="60" t="str">
        <f t="shared" si="1"/>
        <v>0.647</v>
      </c>
      <c r="F52" s="60" t="str">
        <f t="shared" si="2"/>
        <v>7.5</v>
      </c>
      <c r="G52" s="60" t="str">
        <f t="shared" si="3"/>
        <v>19-13</v>
      </c>
      <c r="H52" s="60" t="str">
        <f t="shared" si="4"/>
        <v>4-5</v>
      </c>
      <c r="I52" s="60" t="str">
        <f t="shared" si="5"/>
        <v>21-8</v>
      </c>
      <c r="J52" s="60" t="str">
        <f t="shared" si="6"/>
        <v>12-10</v>
      </c>
      <c r="K52" s="60" t="str">
        <f t="shared" si="7"/>
        <v>6-4</v>
      </c>
      <c r="L52" s="60" t="str">
        <f t="shared" si="8"/>
        <v>W 3</v>
      </c>
      <c r="M52" s="70">
        <f t="shared" si="9"/>
        <v>6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2:30" x14ac:dyDescent="0.25">
      <c r="B53" s="59" t="s">
        <v>65</v>
      </c>
      <c r="C53" s="60" t="str">
        <f t="shared" si="0"/>
        <v>32</v>
      </c>
      <c r="D53" s="60" t="str">
        <f>VLOOKUP($B$54,$B$3:$L$39,3,0)</f>
        <v>18</v>
      </c>
      <c r="E53" s="60" t="str">
        <f t="shared" si="1"/>
        <v>0.604</v>
      </c>
      <c r="F53" s="60" t="str">
        <f t="shared" si="2"/>
        <v>0.0</v>
      </c>
      <c r="G53" s="60" t="str">
        <f t="shared" si="3"/>
        <v>20-12</v>
      </c>
      <c r="H53" s="60" t="str">
        <f t="shared" si="4"/>
        <v>7-2</v>
      </c>
      <c r="I53" s="60" t="str">
        <f t="shared" si="5"/>
        <v>21-5</v>
      </c>
      <c r="J53" s="60" t="str">
        <f t="shared" si="6"/>
        <v>11-16</v>
      </c>
      <c r="K53" s="60" t="str">
        <f t="shared" si="7"/>
        <v>6-4</v>
      </c>
      <c r="L53" s="60" t="str">
        <f t="shared" si="8"/>
        <v>W 1</v>
      </c>
      <c r="M53" s="70">
        <f t="shared" si="9"/>
        <v>7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2:30" x14ac:dyDescent="0.25">
      <c r="B54" s="61" t="s">
        <v>51</v>
      </c>
      <c r="C54" s="60" t="str">
        <f t="shared" si="0"/>
        <v>32</v>
      </c>
      <c r="D54" s="60" t="str">
        <f>VLOOKUP($B$52,$B$3:$L$39,3,0)</f>
        <v>18</v>
      </c>
      <c r="E54" s="60" t="str">
        <f t="shared" si="1"/>
        <v>0.640</v>
      </c>
      <c r="F54" s="60" t="str">
        <f t="shared" si="2"/>
        <v>0.0</v>
      </c>
      <c r="G54" s="60" t="str">
        <f t="shared" si="3"/>
        <v>20-10</v>
      </c>
      <c r="H54" s="60" t="str">
        <f t="shared" si="4"/>
        <v>5-5</v>
      </c>
      <c r="I54" s="60" t="str">
        <f t="shared" si="5"/>
        <v>19-8</v>
      </c>
      <c r="J54" s="60" t="str">
        <f t="shared" si="6"/>
        <v>13-10</v>
      </c>
      <c r="K54" s="60" t="str">
        <f t="shared" si="7"/>
        <v>6-4</v>
      </c>
      <c r="L54" s="60" t="str">
        <f t="shared" si="8"/>
        <v>L 2</v>
      </c>
      <c r="M54" s="70">
        <f t="shared" si="9"/>
        <v>8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0" x14ac:dyDescent="0.25">
      <c r="B55" s="59" t="s">
        <v>54</v>
      </c>
      <c r="C55" s="60" t="str">
        <f t="shared" si="0"/>
        <v>31</v>
      </c>
      <c r="D55" s="60" t="str">
        <f>VLOOKUP($B$57,$B$3:$L$39,3,0)</f>
        <v>22</v>
      </c>
      <c r="E55" s="60" t="str">
        <f t="shared" si="1"/>
        <v>0.585</v>
      </c>
      <c r="F55" s="60" t="str">
        <f t="shared" si="2"/>
        <v>2.5</v>
      </c>
      <c r="G55" s="60" t="str">
        <f t="shared" si="3"/>
        <v>23-11</v>
      </c>
      <c r="H55" s="60" t="str">
        <f t="shared" si="4"/>
        <v>9-3</v>
      </c>
      <c r="I55" s="60" t="str">
        <f t="shared" si="5"/>
        <v>19-10</v>
      </c>
      <c r="J55" s="60" t="str">
        <f t="shared" si="6"/>
        <v>12-12</v>
      </c>
      <c r="K55" s="60" t="str">
        <f t="shared" si="7"/>
        <v>5-5</v>
      </c>
      <c r="L55" s="60" t="str">
        <f t="shared" si="8"/>
        <v>W 2</v>
      </c>
      <c r="M55" s="70">
        <f t="shared" si="9"/>
        <v>9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:30" x14ac:dyDescent="0.25">
      <c r="B56" s="59" t="s">
        <v>66</v>
      </c>
      <c r="C56" s="60" t="str">
        <f t="shared" si="0"/>
        <v>30</v>
      </c>
      <c r="D56" s="60" t="str">
        <f>VLOOKUP($B$55,$B$3:$L$39,3,0)</f>
        <v>22</v>
      </c>
      <c r="E56" s="60" t="str">
        <f t="shared" si="1"/>
        <v>0.577</v>
      </c>
      <c r="F56" s="60" t="str">
        <f t="shared" si="2"/>
        <v>1.5</v>
      </c>
      <c r="G56" s="60" t="str">
        <f t="shared" si="3"/>
        <v>23-10</v>
      </c>
      <c r="H56" s="60" t="str">
        <f t="shared" si="4"/>
        <v>7-4</v>
      </c>
      <c r="I56" s="60" t="str">
        <f t="shared" si="5"/>
        <v>15-12</v>
      </c>
      <c r="J56" s="60" t="str">
        <f t="shared" si="6"/>
        <v>15-10</v>
      </c>
      <c r="K56" s="60" t="str">
        <f t="shared" si="7"/>
        <v>4-6</v>
      </c>
      <c r="L56" s="60" t="str">
        <f t="shared" si="8"/>
        <v>L 2</v>
      </c>
      <c r="M56" s="70">
        <f t="shared" si="9"/>
        <v>10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:30" x14ac:dyDescent="0.25">
      <c r="B57" s="59" t="s">
        <v>98</v>
      </c>
      <c r="C57" s="60" t="str">
        <f t="shared" si="0"/>
        <v>30</v>
      </c>
      <c r="D57" s="60" t="str">
        <f>VLOOKUP($B$56,$B$3:$L$39,3,0)</f>
        <v>22</v>
      </c>
      <c r="E57" s="60" t="str">
        <f t="shared" si="1"/>
        <v>0.577</v>
      </c>
      <c r="F57" s="60" t="str">
        <f t="shared" si="2"/>
        <v>7.0</v>
      </c>
      <c r="G57" s="60" t="str">
        <f t="shared" si="3"/>
        <v>15-17</v>
      </c>
      <c r="H57" s="60" t="str">
        <f t="shared" si="4"/>
        <v>5-5</v>
      </c>
      <c r="I57" s="60" t="str">
        <f t="shared" si="5"/>
        <v>16-7</v>
      </c>
      <c r="J57" s="60" t="str">
        <f t="shared" si="6"/>
        <v>14-15</v>
      </c>
      <c r="K57" s="60" t="str">
        <f t="shared" si="7"/>
        <v>4-6</v>
      </c>
      <c r="L57" s="60" t="str">
        <f t="shared" si="8"/>
        <v>L 5</v>
      </c>
      <c r="M57" s="70">
        <f t="shared" si="9"/>
        <v>11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:30" x14ac:dyDescent="0.25">
      <c r="B58" s="59" t="s">
        <v>91</v>
      </c>
      <c r="C58" s="60" t="str">
        <f t="shared" si="0"/>
        <v>30</v>
      </c>
      <c r="D58" s="60" t="str">
        <f>VLOOKUP($B$58,$B$3:$L$39,3,0)</f>
        <v>24</v>
      </c>
      <c r="E58" s="60" t="str">
        <f t="shared" si="1"/>
        <v>0.556</v>
      </c>
      <c r="F58" s="60" t="str">
        <f t="shared" si="2"/>
        <v>9.5</v>
      </c>
      <c r="G58" s="60" t="str">
        <f t="shared" si="3"/>
        <v>17-18</v>
      </c>
      <c r="H58" s="60" t="str">
        <f t="shared" si="4"/>
        <v>5-4</v>
      </c>
      <c r="I58" s="60" t="str">
        <f t="shared" si="5"/>
        <v>20-6</v>
      </c>
      <c r="J58" s="60" t="str">
        <f t="shared" si="6"/>
        <v>10-18</v>
      </c>
      <c r="K58" s="60" t="str">
        <f t="shared" si="7"/>
        <v>6-4</v>
      </c>
      <c r="L58" s="60" t="str">
        <f t="shared" si="8"/>
        <v>W 2</v>
      </c>
      <c r="M58" s="70">
        <f t="shared" si="9"/>
        <v>12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x14ac:dyDescent="0.25">
      <c r="B59" s="59" t="s">
        <v>77</v>
      </c>
      <c r="C59" s="60" t="str">
        <f t="shared" si="0"/>
        <v>29</v>
      </c>
      <c r="D59" s="60" t="str">
        <f>VLOOKUP($B$61,$B$3:$L$39,3,0)</f>
        <v>24</v>
      </c>
      <c r="E59" s="60" t="str">
        <f t="shared" si="1"/>
        <v>0.569</v>
      </c>
      <c r="F59" s="60" t="str">
        <f t="shared" si="2"/>
        <v>7.5</v>
      </c>
      <c r="G59" s="60" t="str">
        <f t="shared" si="3"/>
        <v>18-13</v>
      </c>
      <c r="H59" s="60" t="str">
        <f t="shared" si="4"/>
        <v>10-3</v>
      </c>
      <c r="I59" s="60" t="str">
        <f t="shared" si="5"/>
        <v>17-9</v>
      </c>
      <c r="J59" s="60" t="str">
        <f t="shared" si="6"/>
        <v>12-13</v>
      </c>
      <c r="K59" s="60" t="str">
        <f t="shared" si="7"/>
        <v>6-4</v>
      </c>
      <c r="L59" s="60" t="str">
        <f t="shared" si="8"/>
        <v>W 2</v>
      </c>
      <c r="M59" s="70">
        <f t="shared" si="9"/>
        <v>13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x14ac:dyDescent="0.25">
      <c r="B60" s="59" t="s">
        <v>110</v>
      </c>
      <c r="C60" s="60" t="str">
        <f t="shared" si="0"/>
        <v>29</v>
      </c>
      <c r="D60" s="60" t="str">
        <f>VLOOKUP($B$59,$B$3:$L$39,3,0)</f>
        <v>22</v>
      </c>
      <c r="E60" s="60" t="str">
        <f t="shared" si="1"/>
        <v>0.527</v>
      </c>
      <c r="F60" s="60" t="str">
        <f t="shared" si="2"/>
        <v>13.5</v>
      </c>
      <c r="G60" s="60" t="str">
        <f t="shared" si="3"/>
        <v>12-20</v>
      </c>
      <c r="H60" s="60" t="str">
        <f t="shared" si="4"/>
        <v>4-7</v>
      </c>
      <c r="I60" s="60" t="str">
        <f t="shared" si="5"/>
        <v>18-8</v>
      </c>
      <c r="J60" s="60" t="str">
        <f t="shared" si="6"/>
        <v>11-18</v>
      </c>
      <c r="K60" s="60" t="str">
        <f t="shared" si="7"/>
        <v>6-4</v>
      </c>
      <c r="L60" s="60" t="str">
        <f t="shared" si="8"/>
        <v>L 1</v>
      </c>
      <c r="M60" s="70">
        <f t="shared" si="9"/>
        <v>14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x14ac:dyDescent="0.25">
      <c r="B61" s="59" t="s">
        <v>57</v>
      </c>
      <c r="C61" s="60" t="str">
        <f t="shared" si="0"/>
        <v>28</v>
      </c>
      <c r="D61" s="60" t="str">
        <f>VLOOKUP($B$60,$B$3:$L$39,3,0)</f>
        <v>26</v>
      </c>
      <c r="E61" s="60" t="str">
        <f t="shared" si="1"/>
        <v>0.538</v>
      </c>
      <c r="F61" s="60" t="str">
        <f t="shared" si="2"/>
        <v>5.0</v>
      </c>
      <c r="G61" s="60" t="str">
        <f t="shared" si="3"/>
        <v>17-16</v>
      </c>
      <c r="H61" s="60" t="str">
        <f t="shared" si="4"/>
        <v>5-5</v>
      </c>
      <c r="I61" s="60" t="str">
        <f t="shared" si="5"/>
        <v>20-9</v>
      </c>
      <c r="J61" s="60" t="str">
        <f t="shared" si="6"/>
        <v>8-15</v>
      </c>
      <c r="K61" s="60" t="str">
        <f t="shared" si="7"/>
        <v>8-2</v>
      </c>
      <c r="L61" s="60" t="str">
        <f t="shared" si="8"/>
        <v>W 1</v>
      </c>
      <c r="M61" s="70">
        <f t="shared" si="9"/>
        <v>15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30" x14ac:dyDescent="0.25">
      <c r="B62" s="59" t="s">
        <v>67</v>
      </c>
      <c r="C62" s="60" t="str">
        <f t="shared" si="0"/>
        <v>26</v>
      </c>
      <c r="D62" s="60" t="str">
        <f>VLOOKUP($B$62,$B$3:$L$39,3,0)</f>
        <v>25</v>
      </c>
      <c r="E62" s="60" t="str">
        <f t="shared" si="1"/>
        <v>0.510</v>
      </c>
      <c r="F62" s="60" t="str">
        <f t="shared" si="2"/>
        <v>5.0</v>
      </c>
      <c r="G62" s="60" t="str">
        <f t="shared" si="3"/>
        <v>20-14</v>
      </c>
      <c r="H62" s="60" t="str">
        <f t="shared" si="4"/>
        <v>7-8</v>
      </c>
      <c r="I62" s="60" t="str">
        <f t="shared" si="5"/>
        <v>14-12</v>
      </c>
      <c r="J62" s="60" t="str">
        <f t="shared" si="6"/>
        <v>12-13</v>
      </c>
      <c r="K62" s="60" t="str">
        <f t="shared" si="7"/>
        <v>4-6</v>
      </c>
      <c r="L62" s="60" t="str">
        <f t="shared" si="8"/>
        <v>W 1</v>
      </c>
      <c r="M62" s="70">
        <f t="shared" si="9"/>
        <v>16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2:30" x14ac:dyDescent="0.25">
      <c r="B63" s="59" t="s">
        <v>100</v>
      </c>
      <c r="C63" s="60" t="str">
        <f t="shared" si="0"/>
        <v>25</v>
      </c>
      <c r="D63" s="60" t="str">
        <f>VLOOKUP($B$64,$B$3:$L$39,3,0)</f>
        <v>28</v>
      </c>
      <c r="E63" s="60" t="str">
        <f t="shared" si="1"/>
        <v>0.463</v>
      </c>
      <c r="F63" s="60" t="str">
        <f t="shared" si="2"/>
        <v>13.0</v>
      </c>
      <c r="G63" s="60" t="str">
        <f t="shared" si="3"/>
        <v>14-19</v>
      </c>
      <c r="H63" s="60" t="str">
        <f t="shared" si="4"/>
        <v>5-5</v>
      </c>
      <c r="I63" s="60" t="str">
        <f t="shared" si="5"/>
        <v>16-11</v>
      </c>
      <c r="J63" s="60" t="str">
        <f t="shared" si="6"/>
        <v>9-18</v>
      </c>
      <c r="K63" s="60" t="str">
        <f t="shared" si="7"/>
        <v>6-4</v>
      </c>
      <c r="L63" s="60" t="str">
        <f t="shared" si="8"/>
        <v>L 1</v>
      </c>
      <c r="M63" s="70">
        <f t="shared" si="9"/>
        <v>17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0" x14ac:dyDescent="0.25">
      <c r="B64" s="59" t="s">
        <v>93</v>
      </c>
      <c r="C64" s="60" t="str">
        <f t="shared" si="0"/>
        <v>25</v>
      </c>
      <c r="D64" s="60" t="str">
        <f>VLOOKUP($B$63,$B$3:$L$39,3,0)</f>
        <v>29</v>
      </c>
      <c r="E64" s="60" t="str">
        <f t="shared" si="1"/>
        <v>0.472</v>
      </c>
      <c r="F64" s="60" t="str">
        <f t="shared" si="2"/>
        <v>14.0</v>
      </c>
      <c r="G64" s="60" t="str">
        <f t="shared" si="3"/>
        <v>16-16</v>
      </c>
      <c r="H64" s="60" t="str">
        <f t="shared" si="4"/>
        <v>5-4</v>
      </c>
      <c r="I64" s="60" t="str">
        <f t="shared" si="5"/>
        <v>17-8</v>
      </c>
      <c r="J64" s="60" t="str">
        <f t="shared" si="6"/>
        <v>8-20</v>
      </c>
      <c r="K64" s="60" t="str">
        <f t="shared" si="7"/>
        <v>3-7</v>
      </c>
      <c r="L64" s="60" t="str">
        <f t="shared" si="8"/>
        <v>L 5</v>
      </c>
      <c r="M64" s="70">
        <f t="shared" si="9"/>
        <v>18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x14ac:dyDescent="0.25">
      <c r="B65" s="59" t="s">
        <v>112</v>
      </c>
      <c r="C65" s="60" t="str">
        <f t="shared" si="0"/>
        <v>23</v>
      </c>
      <c r="D65" s="60" t="str">
        <f>VLOOKUP($B$66,$B$3:$L$39,3,0)</f>
        <v>29</v>
      </c>
      <c r="E65" s="60" t="str">
        <f t="shared" si="1"/>
        <v>0.442</v>
      </c>
      <c r="F65" s="60" t="str">
        <f t="shared" si="2"/>
        <v>18.0</v>
      </c>
      <c r="G65" s="60" t="str">
        <f t="shared" si="3"/>
        <v>14-19</v>
      </c>
      <c r="H65" s="60" t="str">
        <f t="shared" si="4"/>
        <v>3-5</v>
      </c>
      <c r="I65" s="60" t="str">
        <f t="shared" si="5"/>
        <v>15-10</v>
      </c>
      <c r="J65" s="60" t="str">
        <f t="shared" si="6"/>
        <v>8-19</v>
      </c>
      <c r="K65" s="60" t="str">
        <f t="shared" si="7"/>
        <v>5-5</v>
      </c>
      <c r="L65" s="60" t="str">
        <f t="shared" si="8"/>
        <v>W 1</v>
      </c>
      <c r="M65" s="70">
        <f t="shared" si="9"/>
        <v>19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x14ac:dyDescent="0.25">
      <c r="B66" s="59" t="s">
        <v>59</v>
      </c>
      <c r="C66" s="60" t="str">
        <f t="shared" si="0"/>
        <v>22</v>
      </c>
      <c r="D66" s="60" t="str">
        <f>VLOOKUP($B$65,$B$3:$L$39,3,0)</f>
        <v>29</v>
      </c>
      <c r="E66" s="60" t="str">
        <f t="shared" si="1"/>
        <v>0.431</v>
      </c>
      <c r="F66" s="60" t="str">
        <f t="shared" si="2"/>
        <v>10.5</v>
      </c>
      <c r="G66" s="60" t="str">
        <f t="shared" si="3"/>
        <v>13-15</v>
      </c>
      <c r="H66" s="60" t="str">
        <f t="shared" si="4"/>
        <v>6-6</v>
      </c>
      <c r="I66" s="60" t="str">
        <f t="shared" si="5"/>
        <v>16-13</v>
      </c>
      <c r="J66" s="60" t="str">
        <f t="shared" si="6"/>
        <v>6-16</v>
      </c>
      <c r="K66" s="60" t="str">
        <f t="shared" si="7"/>
        <v>5-5</v>
      </c>
      <c r="L66" s="60" t="str">
        <f t="shared" si="8"/>
        <v>L 2</v>
      </c>
      <c r="M66" s="70">
        <f t="shared" si="9"/>
        <v>20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x14ac:dyDescent="0.25">
      <c r="B67" s="59" t="s">
        <v>72</v>
      </c>
      <c r="C67" s="60" t="str">
        <f t="shared" si="0"/>
        <v>21</v>
      </c>
      <c r="D67" s="60" t="str">
        <f>VLOOKUP($B$67,$B$3:$L$39,3,0)</f>
        <v>33</v>
      </c>
      <c r="E67" s="60" t="str">
        <f t="shared" si="1"/>
        <v>0.389</v>
      </c>
      <c r="F67" s="60" t="str">
        <f t="shared" si="2"/>
        <v>11.5</v>
      </c>
      <c r="G67" s="60" t="str">
        <f t="shared" si="3"/>
        <v>17-17</v>
      </c>
      <c r="H67" s="60" t="str">
        <f t="shared" si="4"/>
        <v>6-5</v>
      </c>
      <c r="I67" s="60" t="str">
        <f t="shared" si="5"/>
        <v>15-15</v>
      </c>
      <c r="J67" s="60" t="str">
        <f t="shared" si="6"/>
        <v>6-18</v>
      </c>
      <c r="K67" s="60" t="str">
        <f t="shared" si="7"/>
        <v>4-6</v>
      </c>
      <c r="L67" s="60" t="str">
        <f t="shared" si="8"/>
        <v>W 1</v>
      </c>
      <c r="M67" s="70">
        <f t="shared" si="9"/>
        <v>21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x14ac:dyDescent="0.25">
      <c r="B68" s="59" t="s">
        <v>61</v>
      </c>
      <c r="C68" s="60" t="str">
        <f t="shared" si="0"/>
        <v>21</v>
      </c>
      <c r="D68" s="60" t="str">
        <f>VLOOKUP($B$68,$B$3:$L$39,3,0)</f>
        <v>32</v>
      </c>
      <c r="E68" s="60" t="str">
        <f t="shared" si="1"/>
        <v>0.396</v>
      </c>
      <c r="F68" s="60" t="str">
        <f t="shared" si="2"/>
        <v>12.5</v>
      </c>
      <c r="G68" s="60" t="str">
        <f t="shared" si="3"/>
        <v>11-17</v>
      </c>
      <c r="H68" s="60" t="str">
        <f t="shared" si="4"/>
        <v>2-8</v>
      </c>
      <c r="I68" s="60" t="str">
        <f t="shared" si="5"/>
        <v>14-13</v>
      </c>
      <c r="J68" s="60" t="str">
        <f t="shared" si="6"/>
        <v>7-19</v>
      </c>
      <c r="K68" s="60" t="str">
        <f t="shared" si="7"/>
        <v>5-5</v>
      </c>
      <c r="L68" s="60" t="str">
        <f t="shared" si="8"/>
        <v>W 4</v>
      </c>
      <c r="M68" s="70">
        <f t="shared" si="9"/>
        <v>22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x14ac:dyDescent="0.25">
      <c r="B69" s="61" t="s">
        <v>94</v>
      </c>
      <c r="C69" s="60" t="str">
        <f t="shared" si="0"/>
        <v>19</v>
      </c>
      <c r="D69" s="60" t="str">
        <f>VLOOKUP($B$70,$B$3:$L$39,3,0)</f>
        <v>34</v>
      </c>
      <c r="E69" s="60" t="str">
        <f t="shared" si="1"/>
        <v>0.380</v>
      </c>
      <c r="F69" s="60" t="str">
        <f t="shared" si="2"/>
        <v>18.5</v>
      </c>
      <c r="G69" s="60" t="str">
        <f t="shared" si="3"/>
        <v>11-19</v>
      </c>
      <c r="H69" s="60" t="str">
        <f t="shared" si="4"/>
        <v>3-7</v>
      </c>
      <c r="I69" s="60" t="str">
        <f t="shared" si="5"/>
        <v>12-13</v>
      </c>
      <c r="J69" s="60" t="str">
        <f t="shared" si="6"/>
        <v>7-18</v>
      </c>
      <c r="K69" s="60" t="str">
        <f t="shared" si="7"/>
        <v>2-8</v>
      </c>
      <c r="L69" s="60" t="str">
        <f t="shared" si="8"/>
        <v>L 1</v>
      </c>
      <c r="M69" s="70">
        <f t="shared" si="9"/>
        <v>23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x14ac:dyDescent="0.25">
      <c r="B70" s="59" t="s">
        <v>113</v>
      </c>
      <c r="C70" s="60" t="str">
        <f t="shared" si="0"/>
        <v>19</v>
      </c>
      <c r="D70" s="60" t="str">
        <f>VLOOKUP($B$72,$B$3:$L$39,3,0)</f>
        <v>36</v>
      </c>
      <c r="E70" s="60" t="str">
        <f t="shared" si="1"/>
        <v>0.358</v>
      </c>
      <c r="F70" s="60" t="str">
        <f t="shared" si="2"/>
        <v>22.5</v>
      </c>
      <c r="G70" s="60" t="str">
        <f t="shared" si="3"/>
        <v>10-23</v>
      </c>
      <c r="H70" s="60" t="str">
        <f t="shared" si="4"/>
        <v>4-7</v>
      </c>
      <c r="I70" s="60" t="str">
        <f t="shared" si="5"/>
        <v>9-15</v>
      </c>
      <c r="J70" s="60" t="str">
        <f t="shared" si="6"/>
        <v>10-19</v>
      </c>
      <c r="K70" s="60" t="str">
        <f t="shared" si="7"/>
        <v>5-5</v>
      </c>
      <c r="L70" s="60" t="str">
        <f t="shared" si="8"/>
        <v>W 2</v>
      </c>
      <c r="M70" s="70">
        <f t="shared" si="9"/>
        <v>24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x14ac:dyDescent="0.25">
      <c r="B71" s="59" t="s">
        <v>101</v>
      </c>
      <c r="C71" s="60" t="str">
        <f t="shared" si="0"/>
        <v>19</v>
      </c>
      <c r="D71" s="60" t="str">
        <f>VLOOKUP($B$69,$B$3:$L$39,3,0)</f>
        <v>31</v>
      </c>
      <c r="E71" s="60" t="str">
        <f t="shared" si="1"/>
        <v>0.352</v>
      </c>
      <c r="F71" s="60" t="str">
        <f t="shared" si="2"/>
        <v>19.0</v>
      </c>
      <c r="G71" s="60" t="str">
        <f t="shared" si="3"/>
        <v>8-23</v>
      </c>
      <c r="H71" s="60" t="str">
        <f t="shared" si="4"/>
        <v>3-5</v>
      </c>
      <c r="I71" s="60" t="str">
        <f t="shared" si="5"/>
        <v>14-12</v>
      </c>
      <c r="J71" s="60" t="str">
        <f t="shared" si="6"/>
        <v>5-23</v>
      </c>
      <c r="K71" s="60" t="str">
        <f t="shared" si="7"/>
        <v>3-7</v>
      </c>
      <c r="L71" s="60" t="str">
        <f t="shared" si="8"/>
        <v>L 2</v>
      </c>
      <c r="M71" s="70">
        <f t="shared" si="9"/>
        <v>25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 x14ac:dyDescent="0.25">
      <c r="B72" s="59" t="s">
        <v>102</v>
      </c>
      <c r="C72" s="60" t="str">
        <f t="shared" si="0"/>
        <v>17</v>
      </c>
      <c r="D72" s="60" t="str">
        <f>VLOOKUP($B$71,$B$3:$L$39,3,0)</f>
        <v>35</v>
      </c>
      <c r="E72" s="60" t="str">
        <f t="shared" si="1"/>
        <v>0.321</v>
      </c>
      <c r="F72" s="60" t="str">
        <f t="shared" si="2"/>
        <v>20.5</v>
      </c>
      <c r="G72" s="60" t="str">
        <f t="shared" si="3"/>
        <v>10-21</v>
      </c>
      <c r="H72" s="60" t="str">
        <f t="shared" si="4"/>
        <v>4-6</v>
      </c>
      <c r="I72" s="60" t="str">
        <f t="shared" si="5"/>
        <v>12-13</v>
      </c>
      <c r="J72" s="60" t="str">
        <f t="shared" si="6"/>
        <v>5-23</v>
      </c>
      <c r="K72" s="60" t="str">
        <f t="shared" si="7"/>
        <v>2-8</v>
      </c>
      <c r="L72" s="60" t="str">
        <f t="shared" si="8"/>
        <v>L 4</v>
      </c>
      <c r="M72" s="70">
        <f t="shared" si="9"/>
        <v>26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2:30" x14ac:dyDescent="0.25">
      <c r="B73" s="61" t="s">
        <v>74</v>
      </c>
      <c r="C73" s="60" t="str">
        <f t="shared" si="0"/>
        <v>16</v>
      </c>
      <c r="D73" s="60" t="str">
        <f>VLOOKUP($B$73,$B$3:$L$39,3,0)</f>
        <v>37</v>
      </c>
      <c r="E73" s="60" t="str">
        <f t="shared" si="1"/>
        <v>0.302</v>
      </c>
      <c r="F73" s="60" t="str">
        <f t="shared" si="2"/>
        <v>16.0</v>
      </c>
      <c r="G73" s="60" t="str">
        <f t="shared" si="3"/>
        <v>12-19</v>
      </c>
      <c r="H73" s="60" t="str">
        <f t="shared" si="4"/>
        <v>2-10</v>
      </c>
      <c r="I73" s="60" t="str">
        <f t="shared" si="5"/>
        <v>9-16</v>
      </c>
      <c r="J73" s="60" t="str">
        <f t="shared" si="6"/>
        <v>7-21</v>
      </c>
      <c r="K73" s="60" t="str">
        <f t="shared" si="7"/>
        <v>5-5</v>
      </c>
      <c r="L73" s="60" t="str">
        <f t="shared" si="8"/>
        <v>L 3</v>
      </c>
      <c r="M73" s="70">
        <f t="shared" si="9"/>
        <v>27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2:30" x14ac:dyDescent="0.25">
      <c r="B74" s="59" t="s">
        <v>79</v>
      </c>
      <c r="C74" s="60" t="str">
        <f t="shared" si="0"/>
        <v>15</v>
      </c>
      <c r="D74" s="60" t="str">
        <f>VLOOKUP($B$74,$B$3:$L$39,3,0)</f>
        <v>37</v>
      </c>
      <c r="E74" s="60" t="str">
        <f t="shared" si="1"/>
        <v>0.288</v>
      </c>
      <c r="F74" s="60" t="str">
        <f t="shared" si="2"/>
        <v>22.0</v>
      </c>
      <c r="G74" s="60" t="str">
        <f t="shared" si="3"/>
        <v>6-27</v>
      </c>
      <c r="H74" s="60" t="str">
        <f t="shared" si="4"/>
        <v>2-7</v>
      </c>
      <c r="I74" s="60" t="str">
        <f t="shared" si="5"/>
        <v>9-18</v>
      </c>
      <c r="J74" s="60" t="str">
        <f t="shared" si="6"/>
        <v>6-19</v>
      </c>
      <c r="K74" s="60" t="str">
        <f t="shared" si="7"/>
        <v>1-9</v>
      </c>
      <c r="L74" s="60" t="str">
        <f t="shared" si="8"/>
        <v>L 1</v>
      </c>
      <c r="M74" s="70">
        <f t="shared" si="9"/>
        <v>28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2:30" x14ac:dyDescent="0.25">
      <c r="B75" s="59" t="s">
        <v>82</v>
      </c>
      <c r="C75" s="60" t="str">
        <f t="shared" si="0"/>
        <v>15</v>
      </c>
      <c r="D75" s="60" t="str">
        <f>VLOOKUP($B$75,$B$3:$L$39,3,0)</f>
        <v>36</v>
      </c>
      <c r="E75" s="60" t="str">
        <f t="shared" si="1"/>
        <v>0.294</v>
      </c>
      <c r="F75" s="60" t="str">
        <f t="shared" si="2"/>
        <v>21.5</v>
      </c>
      <c r="G75" s="60" t="str">
        <f t="shared" si="3"/>
        <v>8-23</v>
      </c>
      <c r="H75" s="60" t="str">
        <f t="shared" si="4"/>
        <v>4-8</v>
      </c>
      <c r="I75" s="60" t="str">
        <f t="shared" si="5"/>
        <v>11-14</v>
      </c>
      <c r="J75" s="60" t="str">
        <f t="shared" si="6"/>
        <v>4-22</v>
      </c>
      <c r="K75" s="60" t="str">
        <f t="shared" si="7"/>
        <v>5-5</v>
      </c>
      <c r="L75" s="60" t="str">
        <f t="shared" si="8"/>
        <v>L 1</v>
      </c>
      <c r="M75" s="70">
        <f t="shared" si="9"/>
        <v>29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2:30" x14ac:dyDescent="0.25">
      <c r="B76" s="59" t="s">
        <v>84</v>
      </c>
      <c r="C76" s="60" t="str">
        <f t="shared" si="0"/>
        <v>12</v>
      </c>
      <c r="D76" s="60" t="str">
        <f>VLOOKUP($B$76,$B$3:$L$39,3,0)</f>
        <v>40</v>
      </c>
      <c r="E76" s="60" t="str">
        <f t="shared" si="1"/>
        <v>0.231</v>
      </c>
      <c r="F76" s="60" t="str">
        <f t="shared" si="2"/>
        <v>25.0</v>
      </c>
      <c r="G76" s="60" t="str">
        <f t="shared" si="3"/>
        <v>9-20</v>
      </c>
      <c r="H76" s="60" t="str">
        <f t="shared" si="4"/>
        <v>3-7</v>
      </c>
      <c r="I76" s="60" t="str">
        <f t="shared" si="5"/>
        <v>7-19</v>
      </c>
      <c r="J76" s="60" t="str">
        <f t="shared" si="6"/>
        <v>5-21</v>
      </c>
      <c r="K76" s="60" t="str">
        <f t="shared" si="7"/>
        <v>2-8</v>
      </c>
      <c r="L76" s="60" t="str">
        <f t="shared" si="8"/>
        <v>L 1</v>
      </c>
      <c r="M76" s="70">
        <f t="shared" si="9"/>
        <v>30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2:30" x14ac:dyDescent="0.25">
      <c r="B77" s="14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2:30" x14ac:dyDescent="0.25">
      <c r="B78" s="1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2:30" x14ac:dyDescent="0.25">
      <c r="B79" s="1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2:30" x14ac:dyDescent="0.25">
      <c r="B80" s="1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2:30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2:30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2:30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2:30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2:30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2:30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2:30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2:30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2:30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2:30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2:30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2:30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2:30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2:30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2:30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2:30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:30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:30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:30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:30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:30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:30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:30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:30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:30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:30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30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:30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30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2:30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2:30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2:30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2:30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2:30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2:30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2:30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:30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:30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2:30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2:30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:30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:30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2:30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2:30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:30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2:30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:30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2:30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2:30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2:30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2:30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2:30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2:30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2:30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2:30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2:30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2:30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2:30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2:30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2:30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2:30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2:30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2:30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2:30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2:30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2:30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2:30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2:30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2:30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2:30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2:30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2:30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2:30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2:30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2:30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2:30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2:30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2:30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2:30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2:30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2:30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2:30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2:30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2:30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2:30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2:30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2:30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2:30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2:30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2:30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2:30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2:30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2:30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2:30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2:30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2:30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2:30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2:30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:30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2:30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2:30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2:30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2:30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2:30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2:30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2:30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2:30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2:30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2:30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2:30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2:30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2:30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2:30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2:30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2:30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2:30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2:30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2:30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2:30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2:30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2:30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2:30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2:30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2:30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2:30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2:30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2:30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2:30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2:30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2:30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2:30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2:30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2:30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2:30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2:30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2:30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2:30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2:30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2:30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2:30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2:30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2:30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2:30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2:30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2:30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2:30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2:30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2:30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2:30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2:30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2:30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2:30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2:30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2:30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2:30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2:30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2:30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2:30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2:30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2:30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2:30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2:30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2:30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2:30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2:30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2:30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2:30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2:30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2:30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2:30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2:30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2:30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2:30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2:30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2:30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2:30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2:30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2:30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2:30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2:30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2:30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2:30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2:30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2:30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2:30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2:30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2:30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2:30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2:30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2:30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2:30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2:30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2:30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2:30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2:30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2:30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2:30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2:30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2:30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2:30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2:30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2:30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2:30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2:30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2:30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2:30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</sheetData>
  <autoFilter ref="B4:L39"/>
  <sortState ref="B47:L76">
    <sortCondition descending="1" ref="C47:C76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1"/>
  <sheetViews>
    <sheetView workbookViewId="0">
      <selection activeCell="E5" sqref="E5"/>
    </sheetView>
  </sheetViews>
  <sheetFormatPr baseColWidth="10" defaultRowHeight="15" x14ac:dyDescent="0.25"/>
  <cols>
    <col min="1" max="1" width="1.85546875" customWidth="1"/>
  </cols>
  <sheetData>
    <row r="3" spans="2:8" x14ac:dyDescent="0.25">
      <c r="B3" s="25"/>
      <c r="C3" s="36"/>
      <c r="D3" s="25"/>
      <c r="E3" s="25"/>
      <c r="F3" s="105"/>
      <c r="G3" s="105"/>
      <c r="H3" s="25"/>
    </row>
    <row r="4" spans="2:8" x14ac:dyDescent="0.25">
      <c r="B4" s="26"/>
      <c r="C4" s="26"/>
      <c r="D4" s="26" t="s">
        <v>200</v>
      </c>
      <c r="E4" s="26" t="s">
        <v>201</v>
      </c>
      <c r="F4" s="27" t="s">
        <v>202</v>
      </c>
      <c r="G4" s="27" t="s">
        <v>203</v>
      </c>
      <c r="H4" s="27" t="s">
        <v>204</v>
      </c>
    </row>
    <row r="5" spans="2:8" x14ac:dyDescent="0.25">
      <c r="B5" s="28">
        <v>1</v>
      </c>
      <c r="C5" s="28"/>
      <c r="D5" s="29" t="s">
        <v>87</v>
      </c>
      <c r="E5" s="30">
        <v>51</v>
      </c>
      <c r="F5" s="31">
        <v>106.39</v>
      </c>
      <c r="G5" s="30">
        <v>96.8</v>
      </c>
      <c r="H5" s="30" t="s">
        <v>205</v>
      </c>
    </row>
    <row r="6" spans="2:8" x14ac:dyDescent="0.25">
      <c r="B6" s="32">
        <v>2</v>
      </c>
      <c r="C6" s="32"/>
      <c r="D6" s="33" t="s">
        <v>110</v>
      </c>
      <c r="E6" s="34">
        <v>53</v>
      </c>
      <c r="F6" s="35">
        <v>106.13</v>
      </c>
      <c r="G6" s="34">
        <v>103.17</v>
      </c>
      <c r="H6" s="34" t="s">
        <v>206</v>
      </c>
    </row>
    <row r="7" spans="2:8" x14ac:dyDescent="0.25">
      <c r="B7" s="28">
        <v>3</v>
      </c>
      <c r="C7" s="28"/>
      <c r="D7" s="29" t="s">
        <v>89</v>
      </c>
      <c r="E7" s="30">
        <v>52</v>
      </c>
      <c r="F7" s="31">
        <v>104.96</v>
      </c>
      <c r="G7" s="30">
        <v>101.02</v>
      </c>
      <c r="H7" s="30" t="s">
        <v>207</v>
      </c>
    </row>
    <row r="8" spans="2:8" x14ac:dyDescent="0.25">
      <c r="B8" s="32">
        <v>4</v>
      </c>
      <c r="C8" s="32"/>
      <c r="D8" s="33" t="s">
        <v>105</v>
      </c>
      <c r="E8" s="34">
        <v>53</v>
      </c>
      <c r="F8" s="35">
        <v>104.34</v>
      </c>
      <c r="G8" s="34">
        <v>95.79</v>
      </c>
      <c r="H8" s="34" t="s">
        <v>208</v>
      </c>
    </row>
    <row r="9" spans="2:8" x14ac:dyDescent="0.25">
      <c r="B9" s="28">
        <v>5</v>
      </c>
      <c r="C9" s="28"/>
      <c r="D9" s="29" t="s">
        <v>76</v>
      </c>
      <c r="E9" s="30">
        <v>48</v>
      </c>
      <c r="F9" s="31">
        <v>102.79</v>
      </c>
      <c r="G9" s="30">
        <v>96.58</v>
      </c>
      <c r="H9" s="30" t="s">
        <v>209</v>
      </c>
    </row>
    <row r="10" spans="2:8" x14ac:dyDescent="0.25">
      <c r="B10" s="32">
        <v>6</v>
      </c>
      <c r="C10" s="32"/>
      <c r="D10" s="33" t="s">
        <v>100</v>
      </c>
      <c r="E10" s="34">
        <v>52</v>
      </c>
      <c r="F10" s="35">
        <v>101.85</v>
      </c>
      <c r="G10" s="34">
        <v>100.75</v>
      </c>
      <c r="H10" s="34" t="s">
        <v>210</v>
      </c>
    </row>
    <row r="11" spans="2:8" x14ac:dyDescent="0.25">
      <c r="B11" s="28">
        <v>7</v>
      </c>
      <c r="C11" s="28"/>
      <c r="D11" s="29" t="s">
        <v>112</v>
      </c>
      <c r="E11" s="30">
        <v>51</v>
      </c>
      <c r="F11" s="31">
        <v>100.92</v>
      </c>
      <c r="G11" s="30">
        <v>102.8</v>
      </c>
      <c r="H11" s="30" t="s">
        <v>211</v>
      </c>
    </row>
    <row r="12" spans="2:8" x14ac:dyDescent="0.25">
      <c r="B12" s="32">
        <v>8</v>
      </c>
      <c r="C12" s="32"/>
      <c r="D12" s="33" t="s">
        <v>98</v>
      </c>
      <c r="E12" s="34">
        <v>51</v>
      </c>
      <c r="F12" s="35">
        <v>100.86</v>
      </c>
      <c r="G12" s="34">
        <v>100.92</v>
      </c>
      <c r="H12" s="34" t="s">
        <v>212</v>
      </c>
    </row>
    <row r="13" spans="2:8" x14ac:dyDescent="0.25">
      <c r="B13" s="28">
        <v>9</v>
      </c>
      <c r="C13" s="28"/>
      <c r="D13" s="29" t="s">
        <v>51</v>
      </c>
      <c r="E13" s="30">
        <v>49</v>
      </c>
      <c r="F13" s="31">
        <v>100.59</v>
      </c>
      <c r="G13" s="30">
        <v>95.8</v>
      </c>
      <c r="H13" s="30" t="s">
        <v>213</v>
      </c>
    </row>
    <row r="14" spans="2:8" x14ac:dyDescent="0.25">
      <c r="B14" s="32">
        <v>10</v>
      </c>
      <c r="C14" s="32"/>
      <c r="D14" s="33" t="s">
        <v>97</v>
      </c>
      <c r="E14" s="34">
        <v>54</v>
      </c>
      <c r="F14" s="35">
        <v>99.89</v>
      </c>
      <c r="G14" s="34">
        <v>93.52</v>
      </c>
      <c r="H14" s="34" t="s">
        <v>214</v>
      </c>
    </row>
    <row r="15" spans="2:8" x14ac:dyDescent="0.25">
      <c r="B15" s="28">
        <v>11</v>
      </c>
      <c r="C15" s="28"/>
      <c r="D15" s="29" t="s">
        <v>91</v>
      </c>
      <c r="E15" s="30">
        <v>52</v>
      </c>
      <c r="F15" s="31">
        <v>98.1</v>
      </c>
      <c r="G15" s="30">
        <v>98.83</v>
      </c>
      <c r="H15" s="30" t="s">
        <v>215</v>
      </c>
    </row>
    <row r="16" spans="2:8" x14ac:dyDescent="0.25">
      <c r="B16" s="32">
        <v>12</v>
      </c>
      <c r="C16" s="32"/>
      <c r="D16" s="33" t="s">
        <v>61</v>
      </c>
      <c r="E16" s="34">
        <v>51</v>
      </c>
      <c r="F16" s="35">
        <v>97.61</v>
      </c>
      <c r="G16" s="34">
        <v>99.1</v>
      </c>
      <c r="H16" s="34" t="s">
        <v>216</v>
      </c>
    </row>
    <row r="17" spans="2:8" x14ac:dyDescent="0.25">
      <c r="B17" s="28">
        <v>13</v>
      </c>
      <c r="C17" s="28"/>
      <c r="D17" s="29" t="s">
        <v>67</v>
      </c>
      <c r="E17" s="30">
        <v>50</v>
      </c>
      <c r="F17" s="31">
        <v>97.52</v>
      </c>
      <c r="G17" s="30">
        <v>98.62</v>
      </c>
      <c r="H17" s="30" t="s">
        <v>217</v>
      </c>
    </row>
    <row r="18" spans="2:8" x14ac:dyDescent="0.25">
      <c r="B18" s="32">
        <v>14</v>
      </c>
      <c r="C18" s="32"/>
      <c r="D18" s="33" t="s">
        <v>93</v>
      </c>
      <c r="E18" s="34">
        <v>51</v>
      </c>
      <c r="F18" s="35">
        <v>97.18</v>
      </c>
      <c r="G18" s="34">
        <v>99.33</v>
      </c>
      <c r="H18" s="34" t="s">
        <v>218</v>
      </c>
    </row>
    <row r="19" spans="2:8" x14ac:dyDescent="0.25">
      <c r="B19" s="28">
        <v>15</v>
      </c>
      <c r="C19" s="28"/>
      <c r="D19" s="29" t="s">
        <v>74</v>
      </c>
      <c r="E19" s="30">
        <v>52</v>
      </c>
      <c r="F19" s="31">
        <v>97</v>
      </c>
      <c r="G19" s="30">
        <v>101.37</v>
      </c>
      <c r="H19" s="30" t="s">
        <v>220</v>
      </c>
    </row>
    <row r="20" spans="2:8" x14ac:dyDescent="0.25">
      <c r="B20" s="32">
        <v>16</v>
      </c>
      <c r="C20" s="32"/>
      <c r="D20" s="33" t="s">
        <v>77</v>
      </c>
      <c r="E20" s="34">
        <v>50</v>
      </c>
      <c r="F20" s="35">
        <v>96.74</v>
      </c>
      <c r="G20" s="34">
        <v>96.58</v>
      </c>
      <c r="H20" s="34" t="s">
        <v>221</v>
      </c>
    </row>
    <row r="21" spans="2:8" x14ac:dyDescent="0.25">
      <c r="B21" s="28">
        <v>17</v>
      </c>
      <c r="C21" s="28"/>
      <c r="D21" s="29" t="s">
        <v>101</v>
      </c>
      <c r="E21" s="30">
        <v>52</v>
      </c>
      <c r="F21" s="31">
        <v>96.69</v>
      </c>
      <c r="G21" s="30">
        <v>103.33</v>
      </c>
      <c r="H21" s="30" t="s">
        <v>222</v>
      </c>
    </row>
    <row r="22" spans="2:8" x14ac:dyDescent="0.25">
      <c r="B22" s="32">
        <v>18</v>
      </c>
      <c r="C22" s="32"/>
      <c r="D22" s="33" t="s">
        <v>57</v>
      </c>
      <c r="E22" s="34">
        <v>51</v>
      </c>
      <c r="F22" s="35">
        <v>96.31</v>
      </c>
      <c r="G22" s="34">
        <v>96.31</v>
      </c>
      <c r="H22" s="34">
        <v>0</v>
      </c>
    </row>
    <row r="23" spans="2:8" x14ac:dyDescent="0.25">
      <c r="B23" s="28">
        <v>19</v>
      </c>
      <c r="C23" s="28"/>
      <c r="D23" s="29" t="s">
        <v>72</v>
      </c>
      <c r="E23" s="30">
        <v>53</v>
      </c>
      <c r="F23" s="31">
        <v>95.25</v>
      </c>
      <c r="G23" s="30">
        <v>97.17</v>
      </c>
      <c r="H23" s="30" t="s">
        <v>223</v>
      </c>
    </row>
    <row r="24" spans="2:8" x14ac:dyDescent="0.25">
      <c r="B24" s="32">
        <v>20</v>
      </c>
      <c r="C24" s="32"/>
      <c r="D24" s="33" t="s">
        <v>94</v>
      </c>
      <c r="E24" s="34">
        <v>49</v>
      </c>
      <c r="F24" s="35">
        <v>95.16</v>
      </c>
      <c r="G24" s="34">
        <v>97.22</v>
      </c>
      <c r="H24" s="34" t="s">
        <v>219</v>
      </c>
    </row>
    <row r="25" spans="2:8" x14ac:dyDescent="0.25">
      <c r="B25" s="28">
        <v>21</v>
      </c>
      <c r="C25" s="28"/>
      <c r="D25" s="29" t="s">
        <v>102</v>
      </c>
      <c r="E25" s="30">
        <v>52</v>
      </c>
      <c r="F25" s="31">
        <v>94.85</v>
      </c>
      <c r="G25" s="30">
        <v>100.12</v>
      </c>
      <c r="H25" s="30" t="s">
        <v>224</v>
      </c>
    </row>
    <row r="26" spans="2:8" x14ac:dyDescent="0.25">
      <c r="B26" s="32">
        <v>22</v>
      </c>
      <c r="C26" s="32"/>
      <c r="D26" s="33" t="s">
        <v>54</v>
      </c>
      <c r="E26" s="34">
        <v>52</v>
      </c>
      <c r="F26" s="35">
        <v>94.73</v>
      </c>
      <c r="G26" s="34">
        <v>94.4</v>
      </c>
      <c r="H26" s="34" t="s">
        <v>225</v>
      </c>
    </row>
    <row r="27" spans="2:8" x14ac:dyDescent="0.25">
      <c r="B27" s="28">
        <v>23</v>
      </c>
      <c r="C27" s="28"/>
      <c r="D27" s="29" t="s">
        <v>79</v>
      </c>
      <c r="E27" s="30">
        <v>51</v>
      </c>
      <c r="F27" s="31">
        <v>94.35</v>
      </c>
      <c r="G27" s="30">
        <v>99.16</v>
      </c>
      <c r="H27" s="30" t="s">
        <v>226</v>
      </c>
    </row>
    <row r="28" spans="2:8" x14ac:dyDescent="0.25">
      <c r="B28" s="32">
        <v>24</v>
      </c>
      <c r="C28" s="32"/>
      <c r="D28" s="33" t="s">
        <v>84</v>
      </c>
      <c r="E28" s="34">
        <v>51</v>
      </c>
      <c r="F28" s="35">
        <v>94.12</v>
      </c>
      <c r="G28" s="34">
        <v>102.73</v>
      </c>
      <c r="H28" s="34" t="s">
        <v>227</v>
      </c>
    </row>
    <row r="29" spans="2:8" x14ac:dyDescent="0.25">
      <c r="B29" s="28">
        <v>25</v>
      </c>
      <c r="C29" s="28"/>
      <c r="D29" s="29" t="s">
        <v>113</v>
      </c>
      <c r="E29" s="30">
        <v>52</v>
      </c>
      <c r="F29" s="31">
        <v>94</v>
      </c>
      <c r="G29" s="30">
        <v>97.73</v>
      </c>
      <c r="H29" s="30" t="s">
        <v>228</v>
      </c>
    </row>
    <row r="30" spans="2:8" x14ac:dyDescent="0.25">
      <c r="B30" s="32">
        <v>26</v>
      </c>
      <c r="C30" s="32"/>
      <c r="D30" s="33" t="s">
        <v>66</v>
      </c>
      <c r="E30" s="34">
        <v>51</v>
      </c>
      <c r="F30" s="35">
        <v>93.57</v>
      </c>
      <c r="G30" s="34">
        <v>91.94</v>
      </c>
      <c r="H30" s="34" t="s">
        <v>229</v>
      </c>
    </row>
    <row r="31" spans="2:8" x14ac:dyDescent="0.25">
      <c r="B31" s="28">
        <v>27</v>
      </c>
      <c r="C31" s="28"/>
      <c r="D31" s="29" t="s">
        <v>106</v>
      </c>
      <c r="E31" s="30">
        <v>50</v>
      </c>
      <c r="F31" s="31">
        <v>93.4</v>
      </c>
      <c r="G31" s="30">
        <v>89.98</v>
      </c>
      <c r="H31" s="30" t="s">
        <v>230</v>
      </c>
    </row>
    <row r="32" spans="2:8" x14ac:dyDescent="0.25">
      <c r="B32" s="32">
        <v>28</v>
      </c>
      <c r="C32" s="32"/>
      <c r="D32" s="33" t="s">
        <v>65</v>
      </c>
      <c r="E32" s="34">
        <v>52</v>
      </c>
      <c r="F32" s="35">
        <v>92.65</v>
      </c>
      <c r="G32" s="34">
        <v>90.14</v>
      </c>
      <c r="H32" s="34" t="s">
        <v>231</v>
      </c>
    </row>
    <row r="33" spans="2:8" x14ac:dyDescent="0.25">
      <c r="B33" s="28">
        <v>29</v>
      </c>
      <c r="C33" s="28"/>
      <c r="D33" s="29" t="s">
        <v>59</v>
      </c>
      <c r="E33" s="30">
        <v>50</v>
      </c>
      <c r="F33" s="31">
        <v>92.3</v>
      </c>
      <c r="G33" s="30">
        <v>95.4</v>
      </c>
      <c r="H33" s="30" t="s">
        <v>232</v>
      </c>
    </row>
    <row r="34" spans="2:8" x14ac:dyDescent="0.25">
      <c r="B34" s="32">
        <v>30</v>
      </c>
      <c r="C34" s="32"/>
      <c r="D34" s="33" t="s">
        <v>82</v>
      </c>
      <c r="E34" s="34">
        <v>50</v>
      </c>
      <c r="F34" s="35">
        <v>91.44</v>
      </c>
      <c r="G34" s="34">
        <v>95.2</v>
      </c>
      <c r="H34" s="34" t="s">
        <v>233</v>
      </c>
    </row>
    <row r="35" spans="2:8" x14ac:dyDescent="0.25">
      <c r="B35" s="102"/>
      <c r="C35" s="102"/>
      <c r="D35" s="102"/>
      <c r="E35" s="102"/>
      <c r="F35" s="102"/>
      <c r="G35" s="102"/>
      <c r="H35" s="102"/>
    </row>
    <row r="36" spans="2:8" x14ac:dyDescent="0.25">
      <c r="B36" s="103"/>
      <c r="C36" s="103"/>
      <c r="D36" s="103"/>
      <c r="E36" s="103"/>
      <c r="F36" s="103"/>
      <c r="G36" s="103"/>
      <c r="H36" s="103"/>
    </row>
    <row r="37" spans="2:8" x14ac:dyDescent="0.25">
      <c r="B37" s="104" t="s">
        <v>234</v>
      </c>
      <c r="C37" s="104"/>
      <c r="D37" s="104"/>
      <c r="E37" s="104"/>
      <c r="F37" s="104"/>
      <c r="G37" s="104"/>
      <c r="H37" s="104"/>
    </row>
    <row r="38" spans="2:8" x14ac:dyDescent="0.25">
      <c r="B38" s="104" t="s">
        <v>235</v>
      </c>
      <c r="C38" s="104"/>
      <c r="D38" s="104"/>
      <c r="E38" s="104"/>
      <c r="F38" s="104"/>
      <c r="G38" s="104"/>
      <c r="H38" s="104"/>
    </row>
    <row r="41" spans="2:8" x14ac:dyDescent="0.25">
      <c r="G41">
        <f>F16+G7</f>
        <v>198.63</v>
      </c>
    </row>
  </sheetData>
  <autoFilter ref="B4:H34"/>
  <mergeCells count="5">
    <mergeCell ref="B35:H35"/>
    <mergeCell ref="B36:H36"/>
    <mergeCell ref="B37:H37"/>
    <mergeCell ref="B38:H38"/>
    <mergeCell ref="F3:G3"/>
  </mergeCells>
  <hyperlinks>
    <hyperlink ref="H4" r:id="rId1" location="top" display="http://www.nba.com/statistics/sortable_team_statistics/sortable1.html - top"/>
    <hyperlink ref="G4" r:id="rId2" location="top" display="http://www.nba.com/statistics/sortable_team_statistics/sortable1.html - top"/>
    <hyperlink ref="F4" r:id="rId3" location="top" display="http://www.nba.com/statistics/sortable_team_statistics/sortable1.html - top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9"/>
  <sheetViews>
    <sheetView tabSelected="1" workbookViewId="0">
      <selection activeCell="A6" sqref="A6"/>
    </sheetView>
  </sheetViews>
  <sheetFormatPr baseColWidth="10" defaultRowHeight="15" x14ac:dyDescent="0.25"/>
  <cols>
    <col min="2" max="2" width="12.42578125" customWidth="1"/>
    <col min="4" max="4" width="13.42578125" customWidth="1"/>
    <col min="8" max="8" width="16.5703125" customWidth="1"/>
  </cols>
  <sheetData>
    <row r="5" spans="2:8" ht="15.75" x14ac:dyDescent="0.25">
      <c r="B5" s="106" t="s">
        <v>419</v>
      </c>
      <c r="C5" s="106"/>
      <c r="D5" s="106"/>
      <c r="E5" s="106"/>
      <c r="F5" s="106" t="s">
        <v>413</v>
      </c>
      <c r="G5" s="106"/>
      <c r="H5" s="85" t="s">
        <v>414</v>
      </c>
    </row>
    <row r="6" spans="2:8" x14ac:dyDescent="0.25">
      <c r="B6" s="86" t="s">
        <v>415</v>
      </c>
      <c r="C6" s="87" t="s">
        <v>416</v>
      </c>
      <c r="D6" s="87" t="s">
        <v>417</v>
      </c>
      <c r="E6" s="88" t="s">
        <v>418</v>
      </c>
      <c r="F6" s="89" t="s">
        <v>411</v>
      </c>
      <c r="G6" s="89" t="s">
        <v>412</v>
      </c>
      <c r="H6" s="89" t="s">
        <v>411</v>
      </c>
    </row>
    <row r="7" spans="2:8" x14ac:dyDescent="0.25">
      <c r="B7" s="2" t="s">
        <v>408</v>
      </c>
      <c r="C7" s="3">
        <v>16</v>
      </c>
      <c r="D7" s="3">
        <v>10</v>
      </c>
      <c r="E7" s="84">
        <f>C7*D7</f>
        <v>160</v>
      </c>
      <c r="F7" s="3">
        <v>60</v>
      </c>
      <c r="G7" s="3">
        <v>180</v>
      </c>
      <c r="H7" s="3">
        <v>20</v>
      </c>
    </row>
    <row r="8" spans="2:8" x14ac:dyDescent="0.25">
      <c r="B8" s="2" t="s">
        <v>409</v>
      </c>
      <c r="C8" s="3">
        <v>16</v>
      </c>
      <c r="D8" s="3">
        <v>5</v>
      </c>
      <c r="E8" s="84">
        <f>C8*D8</f>
        <v>80</v>
      </c>
      <c r="F8" s="3">
        <v>80</v>
      </c>
      <c r="G8" s="3">
        <v>200</v>
      </c>
      <c r="H8" s="3">
        <v>25</v>
      </c>
    </row>
    <row r="9" spans="2:8" x14ac:dyDescent="0.25">
      <c r="B9" s="2" t="s">
        <v>410</v>
      </c>
      <c r="C9" s="3">
        <v>16</v>
      </c>
      <c r="D9" s="3">
        <v>3</v>
      </c>
      <c r="E9" s="84">
        <f>C9*D9</f>
        <v>48</v>
      </c>
      <c r="F9" s="3">
        <v>110</v>
      </c>
      <c r="G9" s="3">
        <v>220</v>
      </c>
      <c r="H9" s="3">
        <v>30</v>
      </c>
    </row>
  </sheetData>
  <mergeCells count="2">
    <mergeCell ref="F5:G5"/>
    <mergeCell ref="B5:E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2013-02-13T11:58:34Z</cp:lastPrinted>
  <dcterms:created xsi:type="dcterms:W3CDTF">2013-02-11T13:54:54Z</dcterms:created>
  <dcterms:modified xsi:type="dcterms:W3CDTF">2013-02-20T13:32:24Z</dcterms:modified>
</cp:coreProperties>
</file>