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оизводственная мощность" sheetId="6" r:id="rId1"/>
    <sheet name="Определение веса пакета" sheetId="7" r:id="rId2"/>
    <sheet name="Количество пакетов на кг." sheetId="8" r:id="rId3"/>
  </sheets>
  <calcPr calcId="145621"/>
</workbook>
</file>

<file path=xl/calcChain.xml><?xml version="1.0" encoding="utf-8"?>
<calcChain xmlns="http://schemas.openxmlformats.org/spreadsheetml/2006/main">
  <c r="G14" i="6" l="1"/>
  <c r="E11" i="6" l="1"/>
  <c r="C14" i="6"/>
  <c r="C11" i="6"/>
  <c r="E4" i="6"/>
  <c r="F4" i="6" s="1"/>
  <c r="E3" i="6"/>
  <c r="F3" i="6" s="1"/>
  <c r="E14" i="6" l="1"/>
  <c r="F14" i="6" s="1"/>
  <c r="E12" i="8"/>
  <c r="F12" i="8"/>
  <c r="E6" i="8"/>
  <c r="F6" i="8" s="1"/>
  <c r="I12" i="7"/>
  <c r="J12" i="7" s="1"/>
  <c r="L18" i="7"/>
  <c r="L17" i="7"/>
  <c r="L16" i="7"/>
  <c r="K17" i="7"/>
  <c r="K18" i="7"/>
  <c r="K16" i="7"/>
  <c r="I18" i="7"/>
  <c r="J18" i="7" s="1"/>
  <c r="I17" i="7"/>
  <c r="J17" i="7" s="1"/>
  <c r="M17" i="7" s="1"/>
  <c r="I16" i="7"/>
  <c r="J16" i="7"/>
  <c r="I10" i="7"/>
  <c r="J10" i="7" s="1"/>
  <c r="L12" i="7"/>
  <c r="L11" i="7"/>
  <c r="I11" i="7"/>
  <c r="J11" i="7" s="1"/>
  <c r="L10" i="7"/>
  <c r="K11" i="7"/>
  <c r="K12" i="7"/>
  <c r="K10" i="7"/>
  <c r="M11" i="7" l="1"/>
  <c r="M12" i="7"/>
  <c r="M10" i="7"/>
  <c r="M18" i="7"/>
  <c r="M16" i="7"/>
  <c r="F11" i="6" l="1"/>
  <c r="G11" i="6" s="1"/>
  <c r="G3" i="6"/>
  <c r="G4" i="6"/>
  <c r="E11" i="8"/>
  <c r="F11" i="8" s="1"/>
  <c r="E5" i="8"/>
  <c r="F5" i="8" s="1"/>
</calcChain>
</file>

<file path=xl/sharedStrings.xml><?xml version="1.0" encoding="utf-8"?>
<sst xmlns="http://schemas.openxmlformats.org/spreadsheetml/2006/main" count="121" uniqueCount="79">
  <si>
    <t>№</t>
  </si>
  <si>
    <t>Наименование</t>
  </si>
  <si>
    <t>Ширина, см.</t>
  </si>
  <si>
    <t>Высота, см.</t>
  </si>
  <si>
    <t>Толщина, микрон</t>
  </si>
  <si>
    <t>Ед.измерения</t>
  </si>
  <si>
    <t>Вес, гр.</t>
  </si>
  <si>
    <t>гр.</t>
  </si>
  <si>
    <t>Пакет майка</t>
  </si>
  <si>
    <t>Вес 1 пакета</t>
  </si>
  <si>
    <t>Наименование оборудования</t>
  </si>
  <si>
    <t>Флексографическая машина</t>
  </si>
  <si>
    <t>Производственная мощность</t>
  </si>
  <si>
    <t>Производительность в месяц (22 дня)</t>
  </si>
  <si>
    <t>Экструдер для производства рукавной плёнки</t>
  </si>
  <si>
    <t>Пакетосварочная машина (станок сваривает швы и рубит пакеты)</t>
  </si>
  <si>
    <t>Вырубной пресс (для вырубки ручек на пакетах "майка")</t>
  </si>
  <si>
    <t>Активатор (коронатор) для обработки плёнки перед печатью</t>
  </si>
  <si>
    <t>Однокаскадные грануляторы</t>
  </si>
  <si>
    <t>кг./ч</t>
  </si>
  <si>
    <t>шт. в минуту</t>
  </si>
  <si>
    <t>метров в минуту</t>
  </si>
  <si>
    <t>Производительность в смену - 8 часов (день)</t>
  </si>
  <si>
    <t>пакет майка</t>
  </si>
  <si>
    <t>пакет фасовочный</t>
  </si>
  <si>
    <t>Формула (определение веса пакета):</t>
  </si>
  <si>
    <t xml:space="preserve">где, </t>
  </si>
  <si>
    <t>М = S * P * T</t>
  </si>
  <si>
    <t>S -</t>
  </si>
  <si>
    <t>площадь материала</t>
  </si>
  <si>
    <t>Р -</t>
  </si>
  <si>
    <t>плотность материала</t>
  </si>
  <si>
    <t xml:space="preserve">Т - </t>
  </si>
  <si>
    <t>толщина материала</t>
  </si>
  <si>
    <t xml:space="preserve"> Площадь материала (S) определяется по формуле: </t>
  </si>
  <si>
    <t>где:</t>
  </si>
  <si>
    <t>W -</t>
  </si>
  <si>
    <t>ширина изделия</t>
  </si>
  <si>
    <t xml:space="preserve">L - </t>
  </si>
  <si>
    <t>длина изделия</t>
  </si>
  <si>
    <t>S = W * L * 2-10 %</t>
  </si>
  <si>
    <t xml:space="preserve">2 - </t>
  </si>
  <si>
    <t>количество слоев</t>
  </si>
  <si>
    <t xml:space="preserve">10 % - </t>
  </si>
  <si>
    <t>площадь высечки в области ручки</t>
  </si>
  <si>
    <t>Плотность материала (Р)</t>
  </si>
  <si>
    <t>является величиной постоянной для каждого вида материала и зависит от пропорции применения ПВД или ПНД при производстве ПСД</t>
  </si>
  <si>
    <t>для ПВД</t>
  </si>
  <si>
    <t>для ПНД</t>
  </si>
  <si>
    <t>Вид сырья</t>
  </si>
  <si>
    <t>Норма</t>
  </si>
  <si>
    <t>гр./м2</t>
  </si>
  <si>
    <t>для ПСД</t>
  </si>
  <si>
    <t>Толщина материала (т)</t>
  </si>
  <si>
    <t>определяется по желанию заказчика, исходя их требуемой грузоподъемности и экстетического вида изделия. Измеряется в микронах (мкм).</t>
  </si>
  <si>
    <t>Пакет фасовочный</t>
  </si>
  <si>
    <t>Боковая складка пакета</t>
  </si>
  <si>
    <t>Материал ПНД</t>
  </si>
  <si>
    <t>Материал ПВД</t>
  </si>
  <si>
    <t>Материал ПСД</t>
  </si>
  <si>
    <t>Количество сторон</t>
  </si>
  <si>
    <t>см2</t>
  </si>
  <si>
    <t>м2</t>
  </si>
  <si>
    <t>Плотность</t>
  </si>
  <si>
    <t>Толщина пакета</t>
  </si>
  <si>
    <t>Вес пакета майка</t>
  </si>
  <si>
    <t>Наименование материала</t>
  </si>
  <si>
    <t>Вес пакета фасовочного</t>
  </si>
  <si>
    <t>Количество изделий с 1 кг.</t>
  </si>
  <si>
    <t>Вес,тонна.</t>
  </si>
  <si>
    <t>Количество изделий с 1 тонны.</t>
  </si>
  <si>
    <t>Количество дней в месяц</t>
  </si>
  <si>
    <t>Смена (ч.)</t>
  </si>
  <si>
    <t>Максимально возможный выход пакетов майка (штук) в смену</t>
  </si>
  <si>
    <t>Максимально возможный выход пакетов майка (штук) в месяц</t>
  </si>
  <si>
    <t>* параметры задаешь сам</t>
  </si>
  <si>
    <t>Параметры *</t>
  </si>
  <si>
    <t>Экструдер для производства рукавной плёнки (майка)</t>
  </si>
  <si>
    <t>Экструдер для производства рукавной плёнки (фасовочный пакет)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</si>
</sst>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0.0000"/>
    <numFmt numFmtId="174" formatCode="#,##0.00&quot; &quot;[$руб.-419];[Red]&quot;-&quot;#,##0.00&quot; &quot;[$руб.-419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4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174" fontId="9" fillId="0" borderId="0"/>
    <xf numFmtId="174" fontId="5" fillId="0" borderId="0"/>
    <xf numFmtId="174" fontId="8" fillId="0" borderId="0"/>
    <xf numFmtId="174" fontId="1" fillId="0" borderId="0"/>
    <xf numFmtId="9" fontId="5" fillId="0" borderId="0" applyFont="0" applyFill="0" applyBorder="0" applyAlignment="0" applyProtection="0"/>
    <xf numFmtId="174" fontId="1" fillId="0" borderId="0"/>
    <xf numFmtId="174" fontId="2" fillId="0" borderId="0"/>
    <xf numFmtId="174" fontId="8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165" fontId="0" fillId="0" borderId="0" xfId="0" applyNumberFormat="1"/>
    <xf numFmtId="0" fontId="0" fillId="3" borderId="1" xfId="0" applyFill="1" applyBorder="1" applyAlignment="1">
      <alignment wrapText="1"/>
    </xf>
    <xf numFmtId="0" fontId="0" fillId="0" borderId="1" xfId="0" applyBorder="1"/>
    <xf numFmtId="166" fontId="0" fillId="0" borderId="1" xfId="0" applyNumberForma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66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1" fontId="3" fillId="0" borderId="4" xfId="0" applyNumberFormat="1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165" fontId="0" fillId="3" borderId="0" xfId="0" applyNumberForma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1" fontId="11" fillId="0" borderId="0" xfId="0" applyNumberFormat="1" applyFont="1" applyAlignment="1">
      <alignment wrapText="1"/>
    </xf>
  </cellXfs>
  <cellStyles count="10">
    <cellStyle name="Обычный" xfId="0" builtinId="0"/>
    <cellStyle name="Обычный 10 4" xfId="5"/>
    <cellStyle name="Обычный 2 12" xfId="9"/>
    <cellStyle name="Обычный 2 13" xfId="3"/>
    <cellStyle name="Обычный 2 2" xfId="4"/>
    <cellStyle name="Обычный 3 2 6" xfId="7"/>
    <cellStyle name="Обычный 5 2" xfId="8"/>
    <cellStyle name="Обычный 7" xfId="2"/>
    <cellStyle name="Процентный" xfId="1" builtinId="5"/>
    <cellStyle name="Процентный 3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B22" sqref="B22"/>
    </sheetView>
  </sheetViews>
  <sheetFormatPr defaultRowHeight="15" x14ac:dyDescent="0.25"/>
  <cols>
    <col min="1" max="1" width="4.140625" style="1" customWidth="1"/>
    <col min="2" max="2" width="51.28515625" style="1" customWidth="1"/>
    <col min="3" max="4" width="23.140625" style="1" customWidth="1"/>
    <col min="5" max="5" width="31.7109375" style="1" customWidth="1"/>
    <col min="6" max="6" width="29.140625" style="1" customWidth="1"/>
    <col min="7" max="7" width="31" style="1" customWidth="1"/>
    <col min="8" max="8" width="28.28515625" style="1" customWidth="1"/>
    <col min="9" max="9" width="21.140625" style="1" customWidth="1"/>
    <col min="10" max="10" width="22.42578125" style="1" customWidth="1"/>
    <col min="11" max="11" width="24.5703125" style="1" customWidth="1"/>
    <col min="12" max="12" width="9.5703125" style="1" bestFit="1" customWidth="1"/>
    <col min="13" max="16384" width="9.140625" style="1"/>
  </cols>
  <sheetData>
    <row r="1" spans="1:12" x14ac:dyDescent="0.25">
      <c r="H1" s="2" t="s">
        <v>1</v>
      </c>
      <c r="I1" s="13" t="s">
        <v>50</v>
      </c>
    </row>
    <row r="2" spans="1:12" ht="30" x14ac:dyDescent="0.25">
      <c r="A2" s="5" t="s">
        <v>0</v>
      </c>
      <c r="B2" s="5" t="s">
        <v>10</v>
      </c>
      <c r="C2" s="5" t="s">
        <v>12</v>
      </c>
      <c r="D2" s="5" t="s">
        <v>5</v>
      </c>
      <c r="E2" s="5" t="s">
        <v>22</v>
      </c>
      <c r="F2" s="5" t="s">
        <v>13</v>
      </c>
      <c r="H2" s="5" t="s">
        <v>72</v>
      </c>
      <c r="I2" s="4">
        <v>8</v>
      </c>
    </row>
    <row r="3" spans="1:12" x14ac:dyDescent="0.25">
      <c r="A3" s="2">
        <v>1</v>
      </c>
      <c r="B3" s="2" t="s">
        <v>14</v>
      </c>
      <c r="C3" s="3">
        <v>35</v>
      </c>
      <c r="D3" s="2" t="s">
        <v>19</v>
      </c>
      <c r="E3" s="2">
        <f>C3*I2</f>
        <v>280</v>
      </c>
      <c r="F3" s="61">
        <f>E3*I3</f>
        <v>6160</v>
      </c>
      <c r="G3" s="62">
        <f>F3*1000/'Определение веса пакета'!M10</f>
        <v>1143599.7400909681</v>
      </c>
      <c r="H3" s="5" t="s">
        <v>71</v>
      </c>
      <c r="I3" s="4">
        <v>22</v>
      </c>
    </row>
    <row r="4" spans="1:12" ht="30" x14ac:dyDescent="0.25">
      <c r="A4" s="2">
        <v>2</v>
      </c>
      <c r="B4" s="2" t="s">
        <v>15</v>
      </c>
      <c r="C4" s="3">
        <v>150</v>
      </c>
      <c r="D4" s="2" t="s">
        <v>20</v>
      </c>
      <c r="E4" s="2">
        <f>C4*60*I2</f>
        <v>72000</v>
      </c>
      <c r="F4" s="32">
        <f>E4*I3</f>
        <v>1584000</v>
      </c>
      <c r="G4" s="31">
        <f>F4*'Определение веса пакета'!M10/1000</f>
        <v>8532.2160000000003</v>
      </c>
    </row>
    <row r="5" spans="1:12" ht="30" x14ac:dyDescent="0.25">
      <c r="A5" s="2">
        <v>3</v>
      </c>
      <c r="B5" s="2" t="s">
        <v>16</v>
      </c>
      <c r="C5" s="8"/>
      <c r="D5" s="8"/>
      <c r="E5" s="2"/>
      <c r="F5" s="2"/>
    </row>
    <row r="6" spans="1:12" x14ac:dyDescent="0.25">
      <c r="A6" s="2">
        <v>4</v>
      </c>
      <c r="B6" s="2" t="s">
        <v>11</v>
      </c>
      <c r="C6" s="9">
        <v>50</v>
      </c>
      <c r="D6" s="9" t="s">
        <v>21</v>
      </c>
      <c r="E6" s="2"/>
      <c r="F6" s="2"/>
      <c r="H6" s="56"/>
      <c r="I6" s="57"/>
    </row>
    <row r="7" spans="1:12" ht="30" x14ac:dyDescent="0.25">
      <c r="A7" s="2">
        <v>5</v>
      </c>
      <c r="B7" s="2" t="s">
        <v>17</v>
      </c>
      <c r="C7" s="2"/>
      <c r="D7" s="2"/>
      <c r="E7" s="2"/>
      <c r="F7" s="2"/>
      <c r="H7" s="58"/>
      <c r="I7" s="57"/>
    </row>
    <row r="8" spans="1:12" x14ac:dyDescent="0.25">
      <c r="A8" s="2">
        <v>6</v>
      </c>
      <c r="B8" s="2" t="s">
        <v>18</v>
      </c>
      <c r="C8" s="2"/>
      <c r="D8" s="2"/>
      <c r="E8" s="2"/>
      <c r="F8" s="2"/>
      <c r="H8" s="58"/>
      <c r="I8" s="57"/>
    </row>
    <row r="10" spans="1:12" ht="45" x14ac:dyDescent="0.25">
      <c r="B10" s="2"/>
      <c r="C10" s="5" t="s">
        <v>12</v>
      </c>
      <c r="D10" s="5" t="s">
        <v>5</v>
      </c>
      <c r="E10" s="5" t="s">
        <v>22</v>
      </c>
      <c r="F10" s="46" t="s">
        <v>73</v>
      </c>
      <c r="G10" s="5" t="s">
        <v>74</v>
      </c>
      <c r="H10" s="53"/>
      <c r="I10" s="12"/>
      <c r="J10" s="12"/>
      <c r="K10" s="12"/>
      <c r="L10" s="12"/>
    </row>
    <row r="11" spans="1:12" ht="38.25" customHeight="1" x14ac:dyDescent="0.25">
      <c r="B11" s="2" t="s">
        <v>77</v>
      </c>
      <c r="C11" s="2">
        <f>C3</f>
        <v>35</v>
      </c>
      <c r="D11" s="2" t="s">
        <v>19</v>
      </c>
      <c r="E11" s="2">
        <f>C3*I2</f>
        <v>280</v>
      </c>
      <c r="F11" s="52">
        <f>E11*1000/'Определение веса пакета'!M10</f>
        <v>51981.806367771278</v>
      </c>
      <c r="G11" s="59">
        <f>F11*I3</f>
        <v>1143599.7400909681</v>
      </c>
      <c r="H11" s="54"/>
      <c r="I11" s="47"/>
      <c r="J11" s="48"/>
      <c r="K11" s="49"/>
      <c r="L11" s="50"/>
    </row>
    <row r="12" spans="1:12" x14ac:dyDescent="0.25">
      <c r="G12" s="2"/>
      <c r="H12" s="55"/>
      <c r="I12" s="49"/>
      <c r="J12" s="49"/>
      <c r="K12" s="49"/>
      <c r="L12" s="49"/>
    </row>
    <row r="13" spans="1:12" ht="45" x14ac:dyDescent="0.25">
      <c r="B13" s="2"/>
      <c r="C13" s="5" t="s">
        <v>12</v>
      </c>
      <c r="D13" s="5" t="s">
        <v>5</v>
      </c>
      <c r="E13" s="5" t="s">
        <v>22</v>
      </c>
      <c r="F13" s="46" t="s">
        <v>73</v>
      </c>
      <c r="G13" s="5" t="s">
        <v>74</v>
      </c>
      <c r="H13" s="53"/>
      <c r="I13" s="12"/>
      <c r="J13" s="12"/>
      <c r="K13" s="12"/>
      <c r="L13" s="12"/>
    </row>
    <row r="14" spans="1:12" ht="30" x14ac:dyDescent="0.25">
      <c r="B14" s="2" t="s">
        <v>78</v>
      </c>
      <c r="C14" s="2">
        <f>C3</f>
        <v>35</v>
      </c>
      <c r="D14" s="2" t="s">
        <v>19</v>
      </c>
      <c r="E14" s="2">
        <f>C14*I2</f>
        <v>280</v>
      </c>
      <c r="F14" s="52">
        <f>E14*1000/'Определение веса пакета'!M16</f>
        <v>184210.52631578947</v>
      </c>
      <c r="G14" s="60">
        <f>F14*I3</f>
        <v>4052631.5789473681</v>
      </c>
      <c r="H14" s="54"/>
      <c r="I14" s="47"/>
      <c r="J14" s="51"/>
      <c r="K14" s="49"/>
      <c r="L14" s="5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6" sqref="B6:E6"/>
    </sheetView>
  </sheetViews>
  <sheetFormatPr defaultRowHeight="15" x14ac:dyDescent="0.25"/>
  <cols>
    <col min="1" max="1" width="9.140625" style="1"/>
    <col min="2" max="2" width="20" style="1" customWidth="1"/>
    <col min="3" max="3" width="19.28515625" style="1" customWidth="1"/>
    <col min="4" max="4" width="21.85546875" style="1" customWidth="1"/>
    <col min="5" max="6" width="28" style="1" customWidth="1"/>
    <col min="7" max="7" width="12.7109375" style="1" customWidth="1"/>
    <col min="8" max="8" width="24.85546875" style="1" customWidth="1"/>
    <col min="9" max="9" width="17.5703125" style="1" customWidth="1"/>
    <col min="10" max="10" width="22.5703125" style="1" customWidth="1"/>
    <col min="11" max="11" width="19.85546875" style="1" customWidth="1"/>
    <col min="12" max="12" width="16.42578125" style="1" customWidth="1"/>
    <col min="13" max="16384" width="9.140625" style="1"/>
  </cols>
  <sheetData>
    <row r="1" spans="1:13" ht="15.75" thickBot="1" x14ac:dyDescent="0.3"/>
    <row r="2" spans="1:13" ht="15.75" thickBot="1" x14ac:dyDescent="0.3">
      <c r="B2" s="34" t="s">
        <v>76</v>
      </c>
      <c r="C2" s="35"/>
      <c r="D2" s="35"/>
      <c r="E2" s="35"/>
      <c r="F2" s="35"/>
      <c r="G2" s="35"/>
      <c r="H2" s="35"/>
      <c r="I2" s="35"/>
      <c r="J2" s="35"/>
      <c r="K2" s="36"/>
    </row>
    <row r="3" spans="1:13" ht="15.75" customHeight="1" thickBot="1" x14ac:dyDescent="0.3">
      <c r="B3" s="37" t="s">
        <v>23</v>
      </c>
      <c r="C3" s="38"/>
      <c r="D3" s="38"/>
      <c r="E3" s="38"/>
      <c r="F3" s="39"/>
      <c r="G3" s="34" t="s">
        <v>24</v>
      </c>
      <c r="H3" s="35"/>
      <c r="I3" s="35"/>
      <c r="J3" s="35"/>
      <c r="K3" s="36"/>
    </row>
    <row r="4" spans="1:13" ht="30.75" thickBot="1" x14ac:dyDescent="0.3">
      <c r="B4" s="15" t="s">
        <v>2</v>
      </c>
      <c r="C4" s="16" t="s">
        <v>3</v>
      </c>
      <c r="D4" s="16" t="s">
        <v>4</v>
      </c>
      <c r="E4" s="16" t="s">
        <v>56</v>
      </c>
      <c r="F4" s="17" t="s">
        <v>60</v>
      </c>
      <c r="G4" s="18" t="s">
        <v>2</v>
      </c>
      <c r="H4" s="19" t="s">
        <v>3</v>
      </c>
      <c r="I4" s="19" t="s">
        <v>4</v>
      </c>
      <c r="J4" s="19" t="s">
        <v>56</v>
      </c>
      <c r="K4" s="20" t="s">
        <v>60</v>
      </c>
    </row>
    <row r="5" spans="1:13" ht="15.75" thickBot="1" x14ac:dyDescent="0.3">
      <c r="B5" s="25">
        <v>28</v>
      </c>
      <c r="C5" s="26">
        <v>50</v>
      </c>
      <c r="D5" s="26">
        <v>15</v>
      </c>
      <c r="E5" s="26">
        <v>14</v>
      </c>
      <c r="F5" s="27">
        <v>2</v>
      </c>
      <c r="G5" s="21">
        <v>25</v>
      </c>
      <c r="H5" s="22">
        <v>40</v>
      </c>
      <c r="I5" s="22">
        <v>8</v>
      </c>
      <c r="J5" s="23">
        <v>0</v>
      </c>
      <c r="K5" s="24">
        <v>2</v>
      </c>
    </row>
    <row r="6" spans="1:13" x14ac:dyDescent="0.25">
      <c r="B6" s="43" t="s">
        <v>75</v>
      </c>
      <c r="C6" s="43"/>
      <c r="D6" s="43"/>
      <c r="E6" s="43"/>
    </row>
    <row r="8" spans="1:13" ht="45" x14ac:dyDescent="0.25">
      <c r="B8" s="1" t="s">
        <v>25</v>
      </c>
      <c r="H8" s="33" t="s">
        <v>65</v>
      </c>
      <c r="I8" s="33"/>
      <c r="J8" s="33"/>
      <c r="K8" s="33"/>
      <c r="L8" s="33"/>
      <c r="M8" s="33"/>
    </row>
    <row r="9" spans="1:13" ht="30" x14ac:dyDescent="0.25">
      <c r="H9" s="4" t="s">
        <v>66</v>
      </c>
      <c r="I9" s="4" t="s">
        <v>61</v>
      </c>
      <c r="J9" s="4" t="s">
        <v>62</v>
      </c>
      <c r="K9" s="4" t="s">
        <v>63</v>
      </c>
      <c r="L9" s="4" t="s">
        <v>64</v>
      </c>
      <c r="M9" s="4" t="s">
        <v>7</v>
      </c>
    </row>
    <row r="10" spans="1:13" x14ac:dyDescent="0.25">
      <c r="B10" s="1" t="s">
        <v>27</v>
      </c>
      <c r="C10" s="1" t="s">
        <v>26</v>
      </c>
      <c r="H10" s="30" t="s">
        <v>57</v>
      </c>
      <c r="I10" s="2">
        <f>(B5+E5)*C5*F5-((B5+E5)*C5*F5*10%)</f>
        <v>3780</v>
      </c>
      <c r="J10" s="10">
        <f>I10/10000</f>
        <v>0.378</v>
      </c>
      <c r="K10" s="2">
        <f>C29</f>
        <v>0.95</v>
      </c>
      <c r="L10" s="2">
        <f>D5</f>
        <v>15</v>
      </c>
      <c r="M10" s="29">
        <f>J10*K10*L10</f>
        <v>5.3864999999999998</v>
      </c>
    </row>
    <row r="11" spans="1:13" x14ac:dyDescent="0.25">
      <c r="H11" s="2" t="s">
        <v>58</v>
      </c>
      <c r="I11" s="2">
        <f>(B5+E5)*C5*F5-((B5+E5)*C5*F5*10%)</f>
        <v>3780</v>
      </c>
      <c r="J11" s="10">
        <f t="shared" ref="J11:J12" si="0">I11/10000</f>
        <v>0.378</v>
      </c>
      <c r="K11" s="2">
        <f t="shared" ref="K11:K12" si="1">C30</f>
        <v>0.92</v>
      </c>
      <c r="L11" s="2">
        <f>D5</f>
        <v>15</v>
      </c>
      <c r="M11" s="30">
        <f t="shared" ref="M11:M12" si="2">J11*K11*L11</f>
        <v>5.2164000000000001</v>
      </c>
    </row>
    <row r="12" spans="1:13" ht="20.25" customHeight="1" x14ac:dyDescent="0.25">
      <c r="A12" s="1">
        <v>1</v>
      </c>
      <c r="B12" s="1" t="s">
        <v>28</v>
      </c>
      <c r="C12" s="1" t="s">
        <v>29</v>
      </c>
      <c r="H12" s="2" t="s">
        <v>59</v>
      </c>
      <c r="I12" s="2">
        <f>(B5+E5)*C5*F5-((B5+E5)*C5*F5*10%)</f>
        <v>3780</v>
      </c>
      <c r="J12" s="10">
        <f t="shared" si="0"/>
        <v>0.378</v>
      </c>
      <c r="K12" s="2">
        <f t="shared" si="1"/>
        <v>0.93500000000000005</v>
      </c>
      <c r="L12" s="2">
        <f>D5</f>
        <v>15</v>
      </c>
      <c r="M12" s="30">
        <f t="shared" si="2"/>
        <v>5.30145</v>
      </c>
    </row>
    <row r="13" spans="1:13" ht="21" customHeight="1" x14ac:dyDescent="0.25">
      <c r="A13" s="1">
        <v>2</v>
      </c>
      <c r="B13" s="1" t="s">
        <v>30</v>
      </c>
      <c r="C13" s="42" t="s">
        <v>31</v>
      </c>
      <c r="D13" s="42"/>
    </row>
    <row r="14" spans="1:13" ht="18" customHeight="1" x14ac:dyDescent="0.25">
      <c r="A14" s="1">
        <v>3</v>
      </c>
      <c r="B14" s="1" t="s">
        <v>32</v>
      </c>
      <c r="C14" s="1" t="s">
        <v>33</v>
      </c>
      <c r="H14" s="33" t="s">
        <v>67</v>
      </c>
      <c r="I14" s="33"/>
      <c r="J14" s="33"/>
      <c r="K14" s="33"/>
      <c r="L14" s="33"/>
      <c r="M14" s="33"/>
    </row>
    <row r="15" spans="1:13" ht="30" x14ac:dyDescent="0.25">
      <c r="H15" s="4" t="s">
        <v>66</v>
      </c>
      <c r="I15" s="4" t="s">
        <v>61</v>
      </c>
      <c r="J15" s="4" t="s">
        <v>62</v>
      </c>
      <c r="K15" s="4" t="s">
        <v>63</v>
      </c>
      <c r="L15" s="4" t="s">
        <v>64</v>
      </c>
      <c r="M15" s="4" t="s">
        <v>7</v>
      </c>
    </row>
    <row r="16" spans="1:13" x14ac:dyDescent="0.25">
      <c r="H16" s="30" t="s">
        <v>57</v>
      </c>
      <c r="I16" s="2">
        <f>(G5+J5)*H5*K5</f>
        <v>2000</v>
      </c>
      <c r="J16" s="10">
        <f>I16/10000</f>
        <v>0.2</v>
      </c>
      <c r="K16" s="2">
        <f>K10</f>
        <v>0.95</v>
      </c>
      <c r="L16" s="2">
        <f>I5</f>
        <v>8</v>
      </c>
      <c r="M16" s="29">
        <f>J16*K16*L16</f>
        <v>1.52</v>
      </c>
    </row>
    <row r="17" spans="1:13" x14ac:dyDescent="0.25">
      <c r="A17" s="11">
        <v>1</v>
      </c>
      <c r="B17" s="41" t="s">
        <v>34</v>
      </c>
      <c r="C17" s="41"/>
      <c r="D17" s="41"/>
      <c r="H17" s="2" t="s">
        <v>58</v>
      </c>
      <c r="I17" s="2">
        <f>(G5+J5)*H5*K5</f>
        <v>2000</v>
      </c>
      <c r="J17" s="10">
        <f t="shared" ref="J17:J18" si="3">I17/10000</f>
        <v>0.2</v>
      </c>
      <c r="K17" s="2">
        <f t="shared" ref="K17:K18" si="4">K11</f>
        <v>0.92</v>
      </c>
      <c r="L17" s="2">
        <f>I5</f>
        <v>8</v>
      </c>
      <c r="M17" s="29">
        <f t="shared" ref="M17:M18" si="5">J17*K17*L17</f>
        <v>1.4720000000000002</v>
      </c>
    </row>
    <row r="18" spans="1:13" x14ac:dyDescent="0.25">
      <c r="H18" s="2" t="s">
        <v>59</v>
      </c>
      <c r="I18" s="2">
        <f>(G5+J5)*H5*K5</f>
        <v>2000</v>
      </c>
      <c r="J18" s="10">
        <f t="shared" si="3"/>
        <v>0.2</v>
      </c>
      <c r="K18" s="2">
        <f t="shared" si="4"/>
        <v>0.93500000000000005</v>
      </c>
      <c r="L18" s="2">
        <f>I5</f>
        <v>8</v>
      </c>
      <c r="M18" s="29">
        <f t="shared" si="5"/>
        <v>1.4960000000000002</v>
      </c>
    </row>
    <row r="19" spans="1:13" x14ac:dyDescent="0.25">
      <c r="B19" s="1" t="s">
        <v>40</v>
      </c>
      <c r="C19" s="1" t="s">
        <v>35</v>
      </c>
      <c r="H19" s="11"/>
      <c r="I19" s="11"/>
      <c r="J19" s="11"/>
    </row>
    <row r="21" spans="1:13" x14ac:dyDescent="0.25">
      <c r="B21" s="1" t="s">
        <v>36</v>
      </c>
      <c r="C21" s="1" t="s">
        <v>37</v>
      </c>
    </row>
    <row r="22" spans="1:13" x14ac:dyDescent="0.25">
      <c r="B22" s="1" t="s">
        <v>38</v>
      </c>
      <c r="C22" s="1" t="s">
        <v>39</v>
      </c>
    </row>
    <row r="23" spans="1:13" x14ac:dyDescent="0.25">
      <c r="B23" s="1" t="s">
        <v>41</v>
      </c>
      <c r="C23" s="1" t="s">
        <v>42</v>
      </c>
    </row>
    <row r="24" spans="1:13" ht="30" x14ac:dyDescent="0.25">
      <c r="B24" s="1" t="s">
        <v>43</v>
      </c>
      <c r="C24" s="1" t="s">
        <v>44</v>
      </c>
    </row>
    <row r="26" spans="1:13" ht="30" x14ac:dyDescent="0.25">
      <c r="A26" s="11">
        <v>2</v>
      </c>
      <c r="B26" s="11" t="s">
        <v>45</v>
      </c>
      <c r="C26" s="40" t="s">
        <v>46</v>
      </c>
      <c r="D26" s="40"/>
      <c r="E26" s="40"/>
      <c r="F26" s="40"/>
      <c r="G26" s="40"/>
      <c r="H26" s="40"/>
    </row>
    <row r="28" spans="1:13" x14ac:dyDescent="0.25">
      <c r="A28" s="5" t="s">
        <v>0</v>
      </c>
      <c r="B28" s="5" t="s">
        <v>49</v>
      </c>
      <c r="C28" s="5" t="s">
        <v>50</v>
      </c>
      <c r="D28" s="5" t="s">
        <v>5</v>
      </c>
      <c r="E28" s="12"/>
      <c r="F28" s="12"/>
    </row>
    <row r="29" spans="1:13" x14ac:dyDescent="0.25">
      <c r="A29" s="2">
        <v>1</v>
      </c>
      <c r="B29" s="2" t="s">
        <v>48</v>
      </c>
      <c r="C29" s="13">
        <v>0.95</v>
      </c>
      <c r="D29" s="13" t="s">
        <v>51</v>
      </c>
      <c r="E29" s="14"/>
      <c r="F29" s="14"/>
    </row>
    <row r="30" spans="1:13" x14ac:dyDescent="0.25">
      <c r="A30" s="2">
        <v>2</v>
      </c>
      <c r="B30" s="2" t="s">
        <v>47</v>
      </c>
      <c r="C30" s="13">
        <v>0.92</v>
      </c>
      <c r="D30" s="13" t="s">
        <v>51</v>
      </c>
      <c r="E30" s="14"/>
      <c r="F30" s="14"/>
    </row>
    <row r="31" spans="1:13" x14ac:dyDescent="0.25">
      <c r="A31" s="2">
        <v>3</v>
      </c>
      <c r="B31" s="2" t="s">
        <v>52</v>
      </c>
      <c r="C31" s="13">
        <v>0.93500000000000005</v>
      </c>
      <c r="D31" s="13" t="s">
        <v>51</v>
      </c>
      <c r="E31" s="14"/>
      <c r="F31" s="14"/>
    </row>
    <row r="33" spans="1:8" ht="30" x14ac:dyDescent="0.25">
      <c r="A33" s="11">
        <v>3</v>
      </c>
      <c r="B33" s="11" t="s">
        <v>53</v>
      </c>
      <c r="C33" s="40" t="s">
        <v>54</v>
      </c>
      <c r="D33" s="40"/>
      <c r="E33" s="40"/>
      <c r="F33" s="40"/>
      <c r="G33" s="40"/>
      <c r="H33" s="40"/>
    </row>
  </sheetData>
  <mergeCells count="10">
    <mergeCell ref="H14:M14"/>
    <mergeCell ref="B2:K2"/>
    <mergeCell ref="B3:F3"/>
    <mergeCell ref="C26:H26"/>
    <mergeCell ref="C33:H33"/>
    <mergeCell ref="B17:D17"/>
    <mergeCell ref="C13:D13"/>
    <mergeCell ref="B6:E6"/>
    <mergeCell ref="H8:M8"/>
    <mergeCell ref="G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I30" sqref="I30"/>
    </sheetView>
  </sheetViews>
  <sheetFormatPr defaultRowHeight="15" x14ac:dyDescent="0.25"/>
  <cols>
    <col min="1" max="1" width="6.85546875" customWidth="1"/>
    <col min="2" max="2" width="27.5703125" customWidth="1"/>
    <col min="3" max="3" width="11.5703125" bestFit="1" customWidth="1"/>
    <col min="4" max="4" width="20.42578125" customWidth="1"/>
    <col min="5" max="5" width="14.5703125" customWidth="1"/>
    <col min="6" max="6" width="23.28515625" customWidth="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44" t="s">
        <v>0</v>
      </c>
      <c r="B3" s="44" t="s">
        <v>1</v>
      </c>
      <c r="C3" s="44" t="s">
        <v>5</v>
      </c>
      <c r="D3" s="44" t="s">
        <v>6</v>
      </c>
      <c r="E3" s="44" t="s">
        <v>9</v>
      </c>
      <c r="F3" s="44" t="s">
        <v>68</v>
      </c>
      <c r="G3" s="1"/>
    </row>
    <row r="4" spans="1:7" x14ac:dyDescent="0.25">
      <c r="A4" s="45"/>
      <c r="B4" s="45"/>
      <c r="C4" s="45"/>
      <c r="D4" s="45"/>
      <c r="E4" s="45"/>
      <c r="F4" s="45"/>
      <c r="G4" s="1"/>
    </row>
    <row r="5" spans="1:7" x14ac:dyDescent="0.25">
      <c r="A5" s="2">
        <v>1</v>
      </c>
      <c r="B5" s="2" t="s">
        <v>8</v>
      </c>
      <c r="C5" s="2" t="s">
        <v>7</v>
      </c>
      <c r="D5" s="2">
        <v>1000</v>
      </c>
      <c r="E5" s="6">
        <f>'Определение веса пакета'!M10</f>
        <v>5.3864999999999998</v>
      </c>
      <c r="F5" s="28">
        <f>D5/E5</f>
        <v>185.649308456326</v>
      </c>
      <c r="G5" s="1"/>
    </row>
    <row r="6" spans="1:7" x14ac:dyDescent="0.25">
      <c r="A6" s="2">
        <v>2</v>
      </c>
      <c r="B6" s="2" t="s">
        <v>55</v>
      </c>
      <c r="C6" s="2" t="s">
        <v>7</v>
      </c>
      <c r="D6" s="2">
        <v>1000</v>
      </c>
      <c r="E6" s="6">
        <f>'Определение веса пакета'!M16</f>
        <v>1.52</v>
      </c>
      <c r="F6" s="28">
        <f>D6/E6</f>
        <v>657.8947368421052</v>
      </c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44" t="s">
        <v>0</v>
      </c>
      <c r="B9" s="44" t="s">
        <v>1</v>
      </c>
      <c r="C9" s="44" t="s">
        <v>5</v>
      </c>
      <c r="D9" s="44" t="s">
        <v>69</v>
      </c>
      <c r="E9" s="44" t="s">
        <v>9</v>
      </c>
      <c r="F9" s="44" t="s">
        <v>70</v>
      </c>
      <c r="G9" s="1"/>
    </row>
    <row r="10" spans="1:7" x14ac:dyDescent="0.25">
      <c r="A10" s="45"/>
      <c r="B10" s="45"/>
      <c r="C10" s="45"/>
      <c r="D10" s="45"/>
      <c r="E10" s="45"/>
      <c r="F10" s="45"/>
      <c r="G10" s="1"/>
    </row>
    <row r="11" spans="1:7" x14ac:dyDescent="0.25">
      <c r="A11" s="2">
        <v>1</v>
      </c>
      <c r="B11" s="2" t="s">
        <v>8</v>
      </c>
      <c r="C11" s="2" t="s">
        <v>7</v>
      </c>
      <c r="D11" s="2">
        <v>1000000</v>
      </c>
      <c r="E11" s="6">
        <f>'Определение веса пакета'!M10</f>
        <v>5.3864999999999998</v>
      </c>
      <c r="F11" s="28">
        <f>D11/E11</f>
        <v>185649.30845632602</v>
      </c>
      <c r="G11" s="1"/>
    </row>
    <row r="12" spans="1:7" x14ac:dyDescent="0.25">
      <c r="A12" s="2">
        <v>2</v>
      </c>
      <c r="B12" s="2" t="s">
        <v>55</v>
      </c>
      <c r="C12" s="2" t="s">
        <v>7</v>
      </c>
      <c r="D12" s="2">
        <v>1000000</v>
      </c>
      <c r="E12" s="6">
        <f>'Определение веса пакета'!M16</f>
        <v>1.52</v>
      </c>
      <c r="F12" s="28">
        <f>D12/E12</f>
        <v>657894.73684210528</v>
      </c>
      <c r="G12" s="1"/>
    </row>
    <row r="15" spans="1:7" x14ac:dyDescent="0.25">
      <c r="C15" s="7"/>
    </row>
  </sheetData>
  <mergeCells count="12">
    <mergeCell ref="E3:E4"/>
    <mergeCell ref="F3:F4"/>
    <mergeCell ref="F9:F10"/>
    <mergeCell ref="A3:A4"/>
    <mergeCell ref="B3:B4"/>
    <mergeCell ref="C3:C4"/>
    <mergeCell ref="D3:D4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Производственная мощность</vt:lpstr>
      <vt:lpstr>Определение веса пакета</vt:lpstr>
      <vt:lpstr>Количество пакетов на кг.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2016-04-18T03:38:44Z</dcterms:modified>
</cp:coreProperties>
</file>