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95" windowHeight="8927"/>
  </bookViews>
  <sheets>
    <sheet name="Производственная мощность" sheetId="1" r:id="rId1"/>
    <sheet name="Определение веса пакета" sheetId="2" r:id="rId2"/>
    <sheet name="Количество пакетов на кг." sheetId="3" r:id="rId3"/>
  </sheets>
  <calcPr calcId="144525"/>
</workbook>
</file>

<file path=xl/sharedStrings.xml><?xml version="1.0" encoding="utf-8"?>
<sst xmlns="http://schemas.openxmlformats.org/spreadsheetml/2006/main" count="82">
  <si>
    <t>名称</t>
  </si>
  <si>
    <t>数字</t>
  </si>
  <si>
    <t>№</t>
  </si>
  <si>
    <t>设别名称</t>
  </si>
  <si>
    <t>生产力</t>
  </si>
  <si>
    <t>单位</t>
  </si>
  <si>
    <t>产量 - 8 小时 (天)</t>
  </si>
  <si>
    <t>月产量 (22 天)</t>
  </si>
  <si>
    <t>工作时长 (小时.)</t>
  </si>
  <si>
    <t>布袋薄膜挤出机</t>
  </si>
  <si>
    <t>千克./小时</t>
  </si>
  <si>
    <t>一个月的工作日</t>
  </si>
  <si>
    <t>制袋机 (用于连接袋缝和)</t>
  </si>
  <si>
    <t>台/分钟</t>
  </si>
  <si>
    <t>下料机 （用于剪切 "майка"袋口)</t>
  </si>
  <si>
    <t>柔版印刷机</t>
  </si>
  <si>
    <t xml:space="preserve">米/分钟 </t>
  </si>
  <si>
    <t>打印之前使用的活化剂</t>
  </si>
  <si>
    <t>单级制粒机</t>
  </si>
  <si>
    <t xml:space="preserve">单位 </t>
  </si>
  <si>
    <t>майк袋子一天最高产出量</t>
  </si>
  <si>
    <t>Максимально возможный выход пакетов майка (штук) в месяц</t>
  </si>
  <si>
    <t>布袋薄膜挤出机(майка)</t>
  </si>
  <si>
    <t>布袋薄膜挤出机(分装袋)</t>
  </si>
  <si>
    <t>参数 *</t>
  </si>
  <si>
    <t xml:space="preserve"> майка袋子</t>
  </si>
  <si>
    <t>分装袋</t>
  </si>
  <si>
    <t>宽度, 厘米</t>
  </si>
  <si>
    <t>高度, 厘米</t>
  </si>
  <si>
    <t>厚度, 微米</t>
  </si>
  <si>
    <t>袋子的褶皱</t>
  </si>
  <si>
    <t>边数</t>
  </si>
  <si>
    <t>宽度, 厘米.</t>
  </si>
  <si>
    <t>高度, 厘米.</t>
  </si>
  <si>
    <t>* параметры задаешь сам</t>
  </si>
  <si>
    <t>计算袋子重量的公式:</t>
  </si>
  <si>
    <t xml:space="preserve"> майка袋子的重量</t>
  </si>
  <si>
    <t>材料名称</t>
  </si>
  <si>
    <t>см2</t>
  </si>
  <si>
    <t>м2</t>
  </si>
  <si>
    <t>密度</t>
  </si>
  <si>
    <t>袋子的厚度</t>
  </si>
  <si>
    <t>克.</t>
  </si>
  <si>
    <t>М = S * P * T</t>
  </si>
  <si>
    <t xml:space="preserve">где, </t>
  </si>
  <si>
    <t>HDPE</t>
  </si>
  <si>
    <t>LDPE</t>
  </si>
  <si>
    <t>S -</t>
  </si>
  <si>
    <t>材料的大小</t>
  </si>
  <si>
    <t>DED</t>
  </si>
  <si>
    <t>Р -</t>
  </si>
  <si>
    <t>材料的密度</t>
  </si>
  <si>
    <t xml:space="preserve">Т - </t>
  </si>
  <si>
    <t>材料的厚度</t>
  </si>
  <si>
    <t>分装袋的重量</t>
  </si>
  <si>
    <t xml:space="preserve"> 计算材料大小的公式 </t>
  </si>
  <si>
    <t>S = W * L * 2-10 %</t>
  </si>
  <si>
    <t>где:</t>
  </si>
  <si>
    <t>W -</t>
  </si>
  <si>
    <t>宽度</t>
  </si>
  <si>
    <t xml:space="preserve">L - </t>
  </si>
  <si>
    <t>长度</t>
  </si>
  <si>
    <t xml:space="preserve">2 - </t>
  </si>
  <si>
    <t>层数</t>
  </si>
  <si>
    <t xml:space="preserve">10 % - </t>
  </si>
  <si>
    <t>手把的大小</t>
  </si>
  <si>
    <t>材料的密度 (Р)</t>
  </si>
  <si>
    <t>根据在生产的PSD时使用HDPE或LDPE每种材料的固定数量</t>
  </si>
  <si>
    <t>原材料类型</t>
  </si>
  <si>
    <t>数额</t>
  </si>
  <si>
    <t>для ПНД</t>
  </si>
  <si>
    <t>гр./м2</t>
  </si>
  <si>
    <t>для ПВД</t>
  </si>
  <si>
    <t>для ПСД</t>
  </si>
  <si>
    <t>材料的厚度 (т)</t>
  </si>
  <si>
    <t>根据客户的要求，在他们的承载力和产品美观的基础上确定</t>
  </si>
  <si>
    <t>重量, 克.</t>
  </si>
  <si>
    <t>一个袋子重量</t>
  </si>
  <si>
    <t>一千克的数量</t>
  </si>
  <si>
    <t>重量,吨</t>
  </si>
  <si>
    <t>一个袋子的重量</t>
  </si>
  <si>
    <t>一吨的数量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</si>
</sst>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176" formatCode="0.0"/>
    <numFmt numFmtId="177" formatCode="0.0000"/>
    <numFmt numFmtId="44" formatCode="_ &quot;￥&quot;* #,##0.00_ ;_ &quot;￥&quot;* \-#,##0.00_ ;_ &quot;￥&quot;* &quot;-&quot;??_ ;_ @_ "/>
    <numFmt numFmtId="178" formatCode="#,##0.00&quot; &quot;[$руб.-419];[Red]&quot;-&quot;#,##0.00&quot; &quot;[$руб.-419]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204"/>
      <scheme val="minor"/>
    </font>
    <font>
      <b/>
      <sz val="11"/>
      <color theme="1"/>
      <name val="宋体"/>
      <charset val="20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0000"/>
      <name val="宋体"/>
      <charset val="204"/>
      <scheme val="minor"/>
    </font>
    <font>
      <b/>
      <sz val="11"/>
      <color theme="4"/>
      <name val="宋体"/>
      <charset val="204"/>
      <scheme val="minor"/>
    </font>
    <font>
      <sz val="11"/>
      <color theme="4"/>
      <name val="宋体"/>
      <charset val="134"/>
      <scheme val="minor"/>
    </font>
    <font>
      <b/>
      <sz val="11"/>
      <name val="宋体"/>
      <charset val="20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 Cyr"/>
      <charset val="20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204"/>
      <scheme val="minor"/>
    </font>
    <font>
      <sz val="10"/>
      <name val="Arial"/>
      <charset val="204"/>
    </font>
    <font>
      <sz val="11"/>
      <color theme="1"/>
      <name val="Times New Roman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17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78" fontId="30" fillId="0" borderId="0"/>
    <xf numFmtId="178" fontId="24" fillId="0" borderId="0"/>
    <xf numFmtId="0" fontId="28" fillId="0" borderId="0" applyNumberFormat="0" applyFill="0" applyBorder="0" applyAlignment="0" applyProtection="0">
      <alignment vertical="center"/>
    </xf>
    <xf numFmtId="0" fontId="0" fillId="11" borderId="23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2" fillId="0" borderId="2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20" borderId="27" applyNumberFormat="0" applyAlignment="0" applyProtection="0">
      <alignment vertical="center"/>
    </xf>
    <xf numFmtId="0" fontId="20" fillId="20" borderId="24" applyNumberFormat="0" applyAlignment="0" applyProtection="0">
      <alignment vertical="center"/>
    </xf>
    <xf numFmtId="178" fontId="30" fillId="0" borderId="0"/>
    <xf numFmtId="9" fontId="31" fillId="0" borderId="0" applyFont="0" applyFill="0" applyBorder="0" applyAlignment="0" applyProtection="0"/>
    <xf numFmtId="0" fontId="15" fillId="10" borderId="21" applyNumberForma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5" fillId="0" borderId="26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178" fontId="0" fillId="0" borderId="0"/>
    <xf numFmtId="0" fontId="29" fillId="3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0" borderId="0"/>
    <xf numFmtId="178" fontId="31" fillId="0" borderId="0"/>
    <xf numFmtId="178" fontId="24" fillId="0" borderId="0"/>
    <xf numFmtId="178" fontId="32" fillId="0" borderId="0"/>
  </cellStyleXfs>
  <cellXfs count="75">
    <xf numFmtId="0" fontId="0" fillId="0" borderId="0" xfId="54"/>
    <xf numFmtId="0" fontId="0" fillId="0" borderId="0" xfId="54" applyAlignment="1">
      <alignment wrapText="1"/>
    </xf>
    <xf numFmtId="0" fontId="1" fillId="0" borderId="1" xfId="54" applyFont="1" applyBorder="1" applyAlignment="1">
      <alignment horizontal="center" wrapText="1"/>
    </xf>
    <xf numFmtId="0" fontId="2" fillId="0" borderId="1" xfId="54" applyFont="1" applyBorder="1" applyAlignment="1">
      <alignment horizontal="center" wrapText="1"/>
    </xf>
    <xf numFmtId="0" fontId="1" fillId="0" borderId="2" xfId="54" applyFont="1" applyBorder="1" applyAlignment="1">
      <alignment horizontal="center" wrapText="1"/>
    </xf>
    <xf numFmtId="0" fontId="0" fillId="0" borderId="3" xfId="54" applyBorder="1" applyAlignment="1">
      <alignment wrapText="1"/>
    </xf>
    <xf numFmtId="0" fontId="3" fillId="0" borderId="3" xfId="54" applyFont="1" applyBorder="1" applyAlignment="1">
      <alignment wrapText="1"/>
    </xf>
    <xf numFmtId="2" fontId="0" fillId="0" borderId="3" xfId="54" applyNumberFormat="1" applyBorder="1" applyAlignment="1">
      <alignment wrapText="1"/>
    </xf>
    <xf numFmtId="176" fontId="1" fillId="0" borderId="3" xfId="54" applyNumberFormat="1" applyFont="1" applyBorder="1" applyAlignment="1">
      <alignment horizontal="center" wrapText="1"/>
    </xf>
    <xf numFmtId="176" fontId="0" fillId="0" borderId="0" xfId="54" applyNumberFormat="1"/>
    <xf numFmtId="0" fontId="2" fillId="0" borderId="4" xfId="54" applyFont="1" applyBorder="1" applyAlignment="1">
      <alignment horizontal="center" wrapText="1"/>
    </xf>
    <xf numFmtId="0" fontId="1" fillId="0" borderId="5" xfId="54" applyFont="1" applyBorder="1" applyAlignment="1">
      <alignment horizontal="center" wrapText="1"/>
    </xf>
    <xf numFmtId="0" fontId="2" fillId="0" borderId="6" xfId="54" applyFont="1" applyBorder="1" applyAlignment="1">
      <alignment horizontal="center" wrapText="1"/>
    </xf>
    <xf numFmtId="0" fontId="1" fillId="0" borderId="7" xfId="54" applyFont="1" applyBorder="1" applyAlignment="1">
      <alignment horizontal="center" wrapText="1"/>
    </xf>
    <xf numFmtId="0" fontId="1" fillId="0" borderId="8" xfId="54" applyFont="1" applyBorder="1" applyAlignment="1">
      <alignment horizontal="center" wrapText="1"/>
    </xf>
    <xf numFmtId="0" fontId="2" fillId="0" borderId="5" xfId="54" applyFont="1" applyBorder="1" applyAlignment="1">
      <alignment horizontal="center" wrapText="1"/>
    </xf>
    <xf numFmtId="0" fontId="2" fillId="0" borderId="9" xfId="54" applyFont="1" applyBorder="1" applyAlignment="1">
      <alignment horizontal="center" wrapText="1"/>
    </xf>
    <xf numFmtId="0" fontId="2" fillId="0" borderId="10" xfId="54" applyFont="1" applyBorder="1" applyAlignment="1">
      <alignment horizontal="center" wrapText="1"/>
    </xf>
    <xf numFmtId="0" fontId="2" fillId="0" borderId="11" xfId="54" applyFont="1" applyBorder="1" applyAlignment="1">
      <alignment horizontal="center" wrapText="1"/>
    </xf>
    <xf numFmtId="0" fontId="0" fillId="0" borderId="12" xfId="54" applyBorder="1" applyAlignment="1">
      <alignment horizontal="center" wrapText="1"/>
    </xf>
    <xf numFmtId="0" fontId="0" fillId="0" borderId="13" xfId="54" applyBorder="1" applyAlignment="1">
      <alignment horizontal="center" wrapText="1"/>
    </xf>
    <xf numFmtId="0" fontId="0" fillId="0" borderId="14" xfId="54" applyBorder="1" applyAlignment="1">
      <alignment horizontal="center" wrapText="1"/>
    </xf>
    <xf numFmtId="0" fontId="0" fillId="0" borderId="15" xfId="54" applyBorder="1" applyAlignment="1">
      <alignment horizontal="center" wrapText="1"/>
    </xf>
    <xf numFmtId="0" fontId="0" fillId="0" borderId="16" xfId="54" applyBorder="1" applyAlignment="1">
      <alignment horizontal="center" wrapText="1"/>
    </xf>
    <xf numFmtId="0" fontId="4" fillId="0" borderId="17" xfId="54" applyFont="1" applyBorder="1" applyAlignment="1">
      <alignment horizontal="left" wrapText="1"/>
    </xf>
    <xf numFmtId="0" fontId="5" fillId="0" borderId="17" xfId="54" applyFont="1" applyBorder="1" applyAlignment="1">
      <alignment horizontal="left" wrapText="1"/>
    </xf>
    <xf numFmtId="0" fontId="3" fillId="0" borderId="0" xfId="54" applyFont="1" applyAlignment="1">
      <alignment wrapText="1"/>
    </xf>
    <xf numFmtId="0" fontId="2" fillId="0" borderId="3" xfId="54" applyFont="1" applyBorder="1" applyAlignment="1">
      <alignment horizontal="center" wrapText="1"/>
    </xf>
    <xf numFmtId="0" fontId="4" fillId="0" borderId="3" xfId="54" applyFont="1" applyBorder="1" applyAlignment="1">
      <alignment wrapText="1"/>
    </xf>
    <xf numFmtId="0" fontId="3" fillId="0" borderId="0" xfId="54" applyFont="1" applyAlignment="1">
      <alignment horizontal="left" wrapText="1"/>
    </xf>
    <xf numFmtId="0" fontId="0" fillId="0" borderId="0" xfId="54" applyAlignment="1">
      <alignment horizontal="left" wrapText="1"/>
    </xf>
    <xf numFmtId="0" fontId="1" fillId="0" borderId="0" xfId="54" applyFont="1" applyAlignment="1">
      <alignment wrapText="1"/>
    </xf>
    <xf numFmtId="0" fontId="2" fillId="0" borderId="0" xfId="54" applyFont="1" applyAlignment="1">
      <alignment horizontal="center" wrapText="1"/>
    </xf>
    <xf numFmtId="0" fontId="1" fillId="0" borderId="0" xfId="54" applyFont="1" applyAlignment="1">
      <alignment horizontal="center" wrapText="1"/>
    </xf>
    <xf numFmtId="0" fontId="2" fillId="0" borderId="0" xfId="54" applyFont="1" applyAlignment="1">
      <alignment wrapText="1"/>
    </xf>
    <xf numFmtId="0" fontId="3" fillId="0" borderId="0" xfId="54" applyFont="1" applyAlignment="1">
      <alignment horizontal="center" wrapText="1"/>
    </xf>
    <xf numFmtId="0" fontId="0" fillId="0" borderId="0" xfId="54" applyAlignment="1">
      <alignment horizontal="center" wrapText="1"/>
    </xf>
    <xf numFmtId="0" fontId="1" fillId="0" borderId="3" xfId="54" applyFont="1" applyBorder="1" applyAlignment="1">
      <alignment wrapText="1"/>
    </xf>
    <xf numFmtId="0" fontId="2" fillId="0" borderId="3" xfId="54" applyFont="1" applyBorder="1" applyAlignment="1">
      <alignment wrapText="1"/>
    </xf>
    <xf numFmtId="0" fontId="1" fillId="0" borderId="0" xfId="54" applyFont="1" applyBorder="1" applyAlignment="1">
      <alignment wrapText="1"/>
    </xf>
    <xf numFmtId="0" fontId="0" fillId="0" borderId="3" xfId="54" applyBorder="1" applyAlignment="1">
      <alignment horizontal="center" wrapText="1"/>
    </xf>
    <xf numFmtId="0" fontId="0" fillId="0" borderId="0" xfId="54" applyBorder="1" applyAlignment="1">
      <alignment horizontal="center" wrapText="1"/>
    </xf>
    <xf numFmtId="0" fontId="1" fillId="0" borderId="9" xfId="54" applyFont="1" applyBorder="1" applyAlignment="1">
      <alignment horizontal="center" wrapText="1"/>
    </xf>
    <xf numFmtId="0" fontId="2" fillId="0" borderId="18" xfId="54" applyFont="1" applyBorder="1" applyAlignment="1">
      <alignment horizontal="center" wrapText="1"/>
    </xf>
    <xf numFmtId="0" fontId="0" fillId="0" borderId="16" xfId="54" applyFill="1" applyBorder="1" applyAlignment="1">
      <alignment horizontal="center" wrapText="1"/>
    </xf>
    <xf numFmtId="0" fontId="0" fillId="0" borderId="19" xfId="54" applyFill="1" applyBorder="1" applyAlignment="1">
      <alignment horizontal="center" wrapText="1"/>
    </xf>
    <xf numFmtId="0" fontId="1" fillId="0" borderId="3" xfId="54" applyFont="1" applyBorder="1" applyAlignment="1">
      <alignment horizontal="center" wrapText="1"/>
    </xf>
    <xf numFmtId="177" fontId="0" fillId="0" borderId="3" xfId="54" applyNumberFormat="1" applyBorder="1" applyAlignment="1">
      <alignment wrapText="1"/>
    </xf>
    <xf numFmtId="177" fontId="5" fillId="0" borderId="3" xfId="54" applyNumberFormat="1" applyFont="1" applyBorder="1" applyAlignment="1">
      <alignment wrapText="1"/>
    </xf>
    <xf numFmtId="0" fontId="5" fillId="0" borderId="3" xfId="54" applyFont="1" applyBorder="1" applyAlignment="1">
      <alignment wrapText="1"/>
    </xf>
    <xf numFmtId="0" fontId="0" fillId="2" borderId="3" xfId="54" applyFill="1" applyBorder="1" applyAlignment="1">
      <alignment wrapText="1"/>
    </xf>
    <xf numFmtId="0" fontId="6" fillId="0" borderId="3" xfId="54" applyFont="1" applyBorder="1" applyAlignment="1">
      <alignment wrapText="1"/>
    </xf>
    <xf numFmtId="1" fontId="7" fillId="0" borderId="0" xfId="54" applyNumberFormat="1" applyFont="1" applyAlignment="1">
      <alignment wrapText="1"/>
    </xf>
    <xf numFmtId="0" fontId="8" fillId="0" borderId="3" xfId="54" applyFont="1" applyBorder="1" applyAlignment="1">
      <alignment wrapText="1"/>
    </xf>
    <xf numFmtId="1" fontId="5" fillId="0" borderId="0" xfId="54" applyNumberFormat="1" applyFont="1" applyAlignment="1">
      <alignment wrapText="1"/>
    </xf>
    <xf numFmtId="0" fontId="0" fillId="3" borderId="3" xfId="54" applyFill="1" applyBorder="1" applyAlignment="1">
      <alignment wrapText="1"/>
    </xf>
    <xf numFmtId="0" fontId="0" fillId="0" borderId="3" xfId="54" applyBorder="1"/>
    <xf numFmtId="0" fontId="3" fillId="0" borderId="3" xfId="54" applyFont="1" applyBorder="1"/>
    <xf numFmtId="0" fontId="1" fillId="3" borderId="0" xfId="54" applyFont="1" applyFill="1" applyBorder="1" applyAlignment="1">
      <alignment horizontal="center" wrapText="1"/>
    </xf>
    <xf numFmtId="0" fontId="5" fillId="3" borderId="0" xfId="54" applyFont="1" applyFill="1" applyBorder="1" applyAlignment="1">
      <alignment horizontal="center" wrapText="1"/>
    </xf>
    <xf numFmtId="0" fontId="2" fillId="0" borderId="20" xfId="54" applyFont="1" applyBorder="1" applyAlignment="1">
      <alignment wrapText="1"/>
    </xf>
    <xf numFmtId="0" fontId="1" fillId="3" borderId="0" xfId="54" applyFont="1" applyFill="1" applyBorder="1" applyAlignment="1">
      <alignment wrapText="1"/>
    </xf>
    <xf numFmtId="1" fontId="1" fillId="0" borderId="20" xfId="54" applyNumberFormat="1" applyFont="1" applyBorder="1" applyAlignment="1">
      <alignment wrapText="1"/>
    </xf>
    <xf numFmtId="1" fontId="9" fillId="2" borderId="3" xfId="54" applyNumberFormat="1" applyFont="1" applyFill="1" applyBorder="1" applyAlignment="1">
      <alignment horizontal="center" wrapText="1"/>
    </xf>
    <xf numFmtId="0" fontId="0" fillId="3" borderId="0" xfId="54" applyFill="1" applyBorder="1" applyAlignment="1">
      <alignment horizontal="center" wrapText="1"/>
    </xf>
    <xf numFmtId="176" fontId="0" fillId="3" borderId="0" xfId="54" applyNumberFormat="1" applyFill="1" applyBorder="1" applyAlignment="1">
      <alignment horizontal="center" wrapText="1"/>
    </xf>
    <xf numFmtId="0" fontId="1" fillId="0" borderId="20" xfId="54" applyFont="1" applyBorder="1" applyAlignment="1">
      <alignment wrapText="1"/>
    </xf>
    <xf numFmtId="1" fontId="1" fillId="2" borderId="3" xfId="54" applyNumberFormat="1" applyFont="1" applyFill="1" applyBorder="1" applyAlignment="1">
      <alignment horizontal="center" wrapText="1"/>
    </xf>
    <xf numFmtId="0" fontId="3" fillId="0" borderId="3" xfId="54" applyFont="1" applyBorder="1" applyAlignment="1">
      <alignment horizontal="center" wrapText="1"/>
    </xf>
    <xf numFmtId="0" fontId="0" fillId="3" borderId="0" xfId="54" applyFill="1" applyBorder="1" applyAlignment="1">
      <alignment wrapText="1"/>
    </xf>
    <xf numFmtId="1" fontId="1" fillId="0" borderId="0" xfId="54" applyNumberFormat="1" applyFont="1" applyBorder="1" applyAlignment="1">
      <alignment horizontal="center" wrapText="1"/>
    </xf>
    <xf numFmtId="177" fontId="0" fillId="0" borderId="0" xfId="54" applyNumberFormat="1" applyBorder="1" applyAlignment="1">
      <alignment wrapText="1"/>
    </xf>
    <xf numFmtId="0" fontId="0" fillId="0" borderId="0" xfId="54" applyBorder="1" applyAlignment="1">
      <alignment wrapText="1"/>
    </xf>
    <xf numFmtId="9" fontId="0" fillId="0" borderId="0" xfId="11" applyFont="1" applyBorder="1" applyAlignment="1">
      <alignment wrapText="1"/>
    </xf>
    <xf numFmtId="2" fontId="0" fillId="0" borderId="0" xfId="54" applyNumberFormat="1" applyBorder="1" applyAlignment="1">
      <alignment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Обычный 10 4" xfId="12"/>
    <cellStyle name="Обычный 2 1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Обычный 3 2 6" xfId="28"/>
    <cellStyle name="Процентный 3 2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Обычный 5 2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Обычный" xfId="54"/>
    <cellStyle name="Обычный 2 13" xfId="55"/>
    <cellStyle name="Обычный 2 2" xfId="56"/>
    <cellStyle name="Обычный 7" xfId="57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tabSelected="1" topLeftCell="G1" workbookViewId="0">
      <selection activeCell="G6" sqref="G6"/>
    </sheetView>
  </sheetViews>
  <sheetFormatPr defaultColWidth="9" defaultRowHeight="14.4"/>
  <cols>
    <col min="1" max="1" width="4.13888888888889" style="1" customWidth="1"/>
    <col min="2" max="2" width="51.287037037037" style="1" customWidth="1"/>
    <col min="3" max="4" width="23.1388888888889" style="1" customWidth="1"/>
    <col min="5" max="5" width="31.712962962963" style="1" customWidth="1"/>
    <col min="6" max="6" width="29.1388888888889" style="1" customWidth="1"/>
    <col min="7" max="7" width="31" style="1" customWidth="1"/>
    <col min="8" max="8" width="28.287037037037" style="1" customWidth="1"/>
    <col min="9" max="9" width="21.1388888888889" style="1" customWidth="1"/>
    <col min="10" max="10" width="22.4259259259259" style="1" customWidth="1"/>
    <col min="11" max="11" width="24.5740740740741" style="1" customWidth="1"/>
    <col min="12" max="12" width="9.57407407407407" style="1" customWidth="1"/>
    <col min="13" max="16384" width="9.13888888888889" style="1"/>
  </cols>
  <sheetData>
    <row r="1" spans="8:9">
      <c r="H1" s="6" t="s">
        <v>0</v>
      </c>
      <c r="I1" s="68" t="s">
        <v>1</v>
      </c>
    </row>
    <row r="2" spans="1:9">
      <c r="A2" s="37" t="s">
        <v>2</v>
      </c>
      <c r="B2" s="38" t="s">
        <v>3</v>
      </c>
      <c r="C2" s="38" t="s">
        <v>4</v>
      </c>
      <c r="D2" s="38" t="s">
        <v>5</v>
      </c>
      <c r="E2" s="38" t="s">
        <v>6</v>
      </c>
      <c r="F2" s="38" t="s">
        <v>7</v>
      </c>
      <c r="H2" s="38" t="s">
        <v>8</v>
      </c>
      <c r="I2" s="46">
        <v>8</v>
      </c>
    </row>
    <row r="3" spans="1:9">
      <c r="A3" s="5">
        <v>1</v>
      </c>
      <c r="B3" s="6" t="s">
        <v>9</v>
      </c>
      <c r="C3" s="50">
        <v>35</v>
      </c>
      <c r="D3" s="6" t="s">
        <v>10</v>
      </c>
      <c r="E3" s="5">
        <f>C3*I2</f>
        <v>280</v>
      </c>
      <c r="F3" s="51">
        <f>E3*I3</f>
        <v>6160</v>
      </c>
      <c r="G3" s="52">
        <f>F3*1000/'Определение веса пакета'!M10</f>
        <v>1143599.74009097</v>
      </c>
      <c r="H3" s="38" t="s">
        <v>11</v>
      </c>
      <c r="I3" s="46">
        <v>22</v>
      </c>
    </row>
    <row r="4" spans="1:7">
      <c r="A4" s="5">
        <v>2</v>
      </c>
      <c r="B4" s="6" t="s">
        <v>12</v>
      </c>
      <c r="C4" s="50">
        <v>150</v>
      </c>
      <c r="D4" s="6" t="s">
        <v>13</v>
      </c>
      <c r="E4" s="5">
        <f>C4*60*I2</f>
        <v>72000</v>
      </c>
      <c r="F4" s="53">
        <f>E4*I3</f>
        <v>1584000</v>
      </c>
      <c r="G4" s="54">
        <f>F4*'Определение веса пакета'!M10/1000</f>
        <v>8532.216</v>
      </c>
    </row>
    <row r="5" spans="1:6">
      <c r="A5" s="5">
        <v>3</v>
      </c>
      <c r="B5" s="6" t="s">
        <v>14</v>
      </c>
      <c r="C5" s="55"/>
      <c r="D5" s="55"/>
      <c r="E5" s="5"/>
      <c r="F5" s="5"/>
    </row>
    <row r="6" spans="1:9">
      <c r="A6" s="5">
        <v>4</v>
      </c>
      <c r="B6" s="6" t="s">
        <v>15</v>
      </c>
      <c r="C6" s="56">
        <v>50</v>
      </c>
      <c r="D6" s="57" t="s">
        <v>16</v>
      </c>
      <c r="E6" s="5"/>
      <c r="F6" s="5"/>
      <c r="H6" s="58"/>
      <c r="I6" s="69"/>
    </row>
    <row r="7" spans="1:9">
      <c r="A7" s="5">
        <v>5</v>
      </c>
      <c r="B7" s="6" t="s">
        <v>17</v>
      </c>
      <c r="C7" s="5"/>
      <c r="D7" s="5"/>
      <c r="E7" s="5"/>
      <c r="F7" s="5"/>
      <c r="H7" s="59"/>
      <c r="I7" s="69"/>
    </row>
    <row r="8" spans="1:9">
      <c r="A8" s="5">
        <v>6</v>
      </c>
      <c r="B8" s="6" t="s">
        <v>18</v>
      </c>
      <c r="C8" s="5"/>
      <c r="D8" s="5"/>
      <c r="E8" s="5"/>
      <c r="F8" s="5"/>
      <c r="H8" s="59"/>
      <c r="I8" s="69"/>
    </row>
    <row r="10" ht="57.6" spans="2:12">
      <c r="B10" s="5"/>
      <c r="C10" s="38" t="s">
        <v>4</v>
      </c>
      <c r="D10" s="38" t="s">
        <v>19</v>
      </c>
      <c r="E10" s="38" t="s">
        <v>6</v>
      </c>
      <c r="F10" s="60" t="s">
        <v>20</v>
      </c>
      <c r="G10" s="37" t="s">
        <v>21</v>
      </c>
      <c r="H10" s="61"/>
      <c r="I10" s="39"/>
      <c r="J10" s="39"/>
      <c r="K10" s="39"/>
      <c r="L10" s="39"/>
    </row>
    <row r="11" ht="38.25" customHeight="1" spans="2:12">
      <c r="B11" s="6" t="s">
        <v>22</v>
      </c>
      <c r="C11" s="5">
        <f>C3</f>
        <v>35</v>
      </c>
      <c r="D11" s="6" t="s">
        <v>10</v>
      </c>
      <c r="E11" s="5">
        <f>C3*I2</f>
        <v>280</v>
      </c>
      <c r="F11" s="62">
        <f>E11*1000/'Определение веса пакета'!M10</f>
        <v>51981.8063677713</v>
      </c>
      <c r="G11" s="63">
        <f>F11*I3</f>
        <v>1143599.74009097</v>
      </c>
      <c r="H11" s="64"/>
      <c r="I11" s="70"/>
      <c r="J11" s="71"/>
      <c r="K11" s="72"/>
      <c r="L11" s="73"/>
    </row>
    <row r="12" spans="7:12">
      <c r="G12" s="5"/>
      <c r="H12" s="65"/>
      <c r="I12" s="72"/>
      <c r="J12" s="72"/>
      <c r="K12" s="72"/>
      <c r="L12" s="72"/>
    </row>
    <row r="13" ht="57.6" spans="2:12">
      <c r="B13" s="5"/>
      <c r="C13" s="38" t="s">
        <v>4</v>
      </c>
      <c r="D13" s="38" t="s">
        <v>5</v>
      </c>
      <c r="E13" s="38" t="s">
        <v>6</v>
      </c>
      <c r="F13" s="66" t="s">
        <v>20</v>
      </c>
      <c r="G13" s="37" t="s">
        <v>21</v>
      </c>
      <c r="H13" s="61"/>
      <c r="I13" s="39"/>
      <c r="J13" s="39"/>
      <c r="K13" s="39"/>
      <c r="L13" s="39"/>
    </row>
    <row r="14" spans="2:12">
      <c r="B14" s="6" t="s">
        <v>23</v>
      </c>
      <c r="C14" s="5">
        <f>C3</f>
        <v>35</v>
      </c>
      <c r="D14" s="6" t="s">
        <v>10</v>
      </c>
      <c r="E14" s="5">
        <f>C14*I2</f>
        <v>280</v>
      </c>
      <c r="F14" s="62">
        <f>E14*1000/'Определение веса пакета'!M16</f>
        <v>184210.526315789</v>
      </c>
      <c r="G14" s="67">
        <f>F14*I3</f>
        <v>4052631.57894737</v>
      </c>
      <c r="H14" s="64"/>
      <c r="I14" s="70"/>
      <c r="J14" s="74"/>
      <c r="K14" s="72"/>
      <c r="L14" s="73"/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M33"/>
  <sheetViews>
    <sheetView workbookViewId="0">
      <selection activeCell="M9" sqref="M9"/>
    </sheetView>
  </sheetViews>
  <sheetFormatPr defaultColWidth="9" defaultRowHeight="14.4"/>
  <cols>
    <col min="1" max="1" width="9.13888888888889" style="1"/>
    <col min="2" max="2" width="20" style="1" customWidth="1"/>
    <col min="3" max="3" width="19.287037037037" style="1" customWidth="1"/>
    <col min="4" max="4" width="21.8518518518519" style="1" customWidth="1"/>
    <col min="5" max="6" width="28" style="1" customWidth="1"/>
    <col min="7" max="7" width="12.712962962963" style="1" customWidth="1"/>
    <col min="8" max="8" width="24.8518518518519" style="1" customWidth="1"/>
    <col min="9" max="9" width="17.5740740740741" style="1" customWidth="1"/>
    <col min="10" max="10" width="22.5740740740741" style="1" customWidth="1"/>
    <col min="11" max="11" width="19.8518518518519" style="1" customWidth="1"/>
    <col min="12" max="12" width="16.4259259259259" style="1" customWidth="1"/>
    <col min="13" max="16384" width="9.13888888888889" style="1"/>
  </cols>
  <sheetData>
    <row r="2" ht="15.15" spans="2:11">
      <c r="B2" s="10" t="s">
        <v>24</v>
      </c>
      <c r="C2" s="11"/>
      <c r="D2" s="11"/>
      <c r="E2" s="11"/>
      <c r="F2" s="11"/>
      <c r="G2" s="11"/>
      <c r="H2" s="11"/>
      <c r="I2" s="11"/>
      <c r="J2" s="11"/>
      <c r="K2" s="42"/>
    </row>
    <row r="3" ht="15.75" customHeight="1" spans="2:11">
      <c r="B3" s="12" t="s">
        <v>25</v>
      </c>
      <c r="C3" s="13"/>
      <c r="D3" s="13"/>
      <c r="E3" s="13"/>
      <c r="F3" s="14"/>
      <c r="G3" s="10" t="s">
        <v>26</v>
      </c>
      <c r="H3" s="11"/>
      <c r="I3" s="11"/>
      <c r="J3" s="11"/>
      <c r="K3" s="42"/>
    </row>
    <row r="4" ht="15.15" spans="2:11">
      <c r="B4" s="10" t="s">
        <v>27</v>
      </c>
      <c r="C4" s="15" t="s">
        <v>28</v>
      </c>
      <c r="D4" s="15" t="s">
        <v>29</v>
      </c>
      <c r="E4" s="15" t="s">
        <v>30</v>
      </c>
      <c r="F4" s="16" t="s">
        <v>31</v>
      </c>
      <c r="G4" s="17" t="s">
        <v>32</v>
      </c>
      <c r="H4" s="18" t="s">
        <v>33</v>
      </c>
      <c r="I4" s="18" t="s">
        <v>29</v>
      </c>
      <c r="J4" s="18" t="s">
        <v>30</v>
      </c>
      <c r="K4" s="43" t="s">
        <v>31</v>
      </c>
    </row>
    <row r="5" ht="15.15" spans="2:11">
      <c r="B5" s="19">
        <v>28</v>
      </c>
      <c r="C5" s="20">
        <v>50</v>
      </c>
      <c r="D5" s="20">
        <v>15</v>
      </c>
      <c r="E5" s="20">
        <v>14</v>
      </c>
      <c r="F5" s="21">
        <v>2</v>
      </c>
      <c r="G5" s="22">
        <v>25</v>
      </c>
      <c r="H5" s="23">
        <v>40</v>
      </c>
      <c r="I5" s="23">
        <v>8</v>
      </c>
      <c r="J5" s="44">
        <v>0</v>
      </c>
      <c r="K5" s="45">
        <v>2</v>
      </c>
    </row>
    <row r="6" spans="2:5">
      <c r="B6" s="24" t="s">
        <v>34</v>
      </c>
      <c r="C6" s="25"/>
      <c r="D6" s="25"/>
      <c r="E6" s="25"/>
    </row>
    <row r="8" spans="2:13">
      <c r="B8" s="26" t="s">
        <v>35</v>
      </c>
      <c r="H8" s="27" t="s">
        <v>36</v>
      </c>
      <c r="I8" s="46"/>
      <c r="J8" s="46"/>
      <c r="K8" s="46"/>
      <c r="L8" s="46"/>
      <c r="M8" s="46"/>
    </row>
    <row r="9" spans="8:13">
      <c r="H9" s="27" t="s">
        <v>37</v>
      </c>
      <c r="I9" s="46" t="s">
        <v>38</v>
      </c>
      <c r="J9" s="46" t="s">
        <v>39</v>
      </c>
      <c r="K9" s="27" t="s">
        <v>40</v>
      </c>
      <c r="L9" s="27" t="s">
        <v>41</v>
      </c>
      <c r="M9" s="27" t="s">
        <v>42</v>
      </c>
    </row>
    <row r="10" spans="2:13">
      <c r="B10" s="1" t="s">
        <v>43</v>
      </c>
      <c r="C10" s="1" t="s">
        <v>44</v>
      </c>
      <c r="H10" s="28" t="s">
        <v>45</v>
      </c>
      <c r="I10" s="5">
        <f>(B5+E5)*C5*F5-((B5+E5)*C5*F5*10%)</f>
        <v>3780</v>
      </c>
      <c r="J10" s="47">
        <f>I10/10000</f>
        <v>0.378</v>
      </c>
      <c r="K10" s="5">
        <f>C29</f>
        <v>0.95</v>
      </c>
      <c r="L10" s="5">
        <f>D5</f>
        <v>15</v>
      </c>
      <c r="M10" s="48">
        <f>J10*K10*L10</f>
        <v>5.3865</v>
      </c>
    </row>
    <row r="11" spans="8:13">
      <c r="H11" s="6" t="s">
        <v>46</v>
      </c>
      <c r="I11" s="5">
        <f>(B5+E5)*C5*F5-((B5+E5)*C5*F5*10%)</f>
        <v>3780</v>
      </c>
      <c r="J11" s="47">
        <f t="shared" ref="J11:J12" si="0">I11/10000</f>
        <v>0.378</v>
      </c>
      <c r="K11" s="5">
        <f t="shared" ref="K11:K12" si="1">C30</f>
        <v>0.92</v>
      </c>
      <c r="L11" s="5">
        <f>D5</f>
        <v>15</v>
      </c>
      <c r="M11" s="49">
        <f t="shared" ref="M11:M12" si="2">J11*K11*L11</f>
        <v>5.2164</v>
      </c>
    </row>
    <row r="12" ht="20.25" customHeight="1" spans="1:13">
      <c r="A12" s="1">
        <v>1</v>
      </c>
      <c r="B12" s="1" t="s">
        <v>47</v>
      </c>
      <c r="C12" s="26" t="s">
        <v>48</v>
      </c>
      <c r="H12" s="6" t="s">
        <v>49</v>
      </c>
      <c r="I12" s="5">
        <f>(B5+E5)*C5*F5-((B5+E5)*C5*F5*10%)</f>
        <v>3780</v>
      </c>
      <c r="J12" s="47">
        <f t="shared" si="0"/>
        <v>0.378</v>
      </c>
      <c r="K12" s="5">
        <f t="shared" si="1"/>
        <v>0.935</v>
      </c>
      <c r="L12" s="5">
        <f>D5</f>
        <v>15</v>
      </c>
      <c r="M12" s="49">
        <f t="shared" si="2"/>
        <v>5.30145</v>
      </c>
    </row>
    <row r="13" ht="21" customHeight="1" spans="1:4">
      <c r="A13" s="1">
        <v>2</v>
      </c>
      <c r="B13" s="1" t="s">
        <v>50</v>
      </c>
      <c r="C13" s="29" t="s">
        <v>51</v>
      </c>
      <c r="D13" s="30"/>
    </row>
    <row r="14" ht="18" customHeight="1" spans="1:13">
      <c r="A14" s="1">
        <v>3</v>
      </c>
      <c r="B14" s="1" t="s">
        <v>52</v>
      </c>
      <c r="C14" s="26" t="s">
        <v>53</v>
      </c>
      <c r="H14" s="27" t="s">
        <v>54</v>
      </c>
      <c r="I14" s="46"/>
      <c r="J14" s="46"/>
      <c r="K14" s="46"/>
      <c r="L14" s="46"/>
      <c r="M14" s="46"/>
    </row>
    <row r="15" spans="8:13">
      <c r="H15" s="27" t="s">
        <v>37</v>
      </c>
      <c r="I15" s="46" t="s">
        <v>38</v>
      </c>
      <c r="J15" s="46" t="s">
        <v>39</v>
      </c>
      <c r="K15" s="27" t="s">
        <v>40</v>
      </c>
      <c r="L15" s="27" t="s">
        <v>41</v>
      </c>
      <c r="M15" s="27" t="s">
        <v>42</v>
      </c>
    </row>
    <row r="16" spans="8:13">
      <c r="H16" s="28" t="s">
        <v>45</v>
      </c>
      <c r="I16" s="5">
        <f>(G5+J5)*H5*K5</f>
        <v>2000</v>
      </c>
      <c r="J16" s="47">
        <f>I16/10000</f>
        <v>0.2</v>
      </c>
      <c r="K16" s="5">
        <f>K10</f>
        <v>0.95</v>
      </c>
      <c r="L16" s="5">
        <f>I5</f>
        <v>8</v>
      </c>
      <c r="M16" s="48">
        <f>J16*K16*L16</f>
        <v>1.52</v>
      </c>
    </row>
    <row r="17" spans="1:13">
      <c r="A17" s="31">
        <v>1</v>
      </c>
      <c r="B17" s="32" t="s">
        <v>55</v>
      </c>
      <c r="C17" s="33"/>
      <c r="D17" s="33"/>
      <c r="H17" s="6" t="s">
        <v>46</v>
      </c>
      <c r="I17" s="5">
        <f>(G5+J5)*H5*K5</f>
        <v>2000</v>
      </c>
      <c r="J17" s="47">
        <f t="shared" ref="J17:J18" si="3">I17/10000</f>
        <v>0.2</v>
      </c>
      <c r="K17" s="5">
        <f t="shared" ref="K17:K18" si="4">K11</f>
        <v>0.92</v>
      </c>
      <c r="L17" s="5">
        <f>I5</f>
        <v>8</v>
      </c>
      <c r="M17" s="48">
        <f t="shared" ref="M17:M18" si="5">J17*K17*L17</f>
        <v>1.472</v>
      </c>
    </row>
    <row r="18" spans="8:13">
      <c r="H18" s="6" t="s">
        <v>49</v>
      </c>
      <c r="I18" s="5">
        <f>(G5+J5)*H5*K5</f>
        <v>2000</v>
      </c>
      <c r="J18" s="47">
        <f t="shared" si="3"/>
        <v>0.2</v>
      </c>
      <c r="K18" s="5">
        <f t="shared" si="4"/>
        <v>0.935</v>
      </c>
      <c r="L18" s="5">
        <f>I5</f>
        <v>8</v>
      </c>
      <c r="M18" s="48">
        <f t="shared" si="5"/>
        <v>1.496</v>
      </c>
    </row>
    <row r="19" spans="2:10">
      <c r="B19" s="1" t="s">
        <v>56</v>
      </c>
      <c r="C19" s="1" t="s">
        <v>57</v>
      </c>
      <c r="H19" s="31"/>
      <c r="I19" s="31"/>
      <c r="J19" s="31"/>
    </row>
    <row r="21" spans="2:3">
      <c r="B21" s="1" t="s">
        <v>58</v>
      </c>
      <c r="C21" s="26" t="s">
        <v>59</v>
      </c>
    </row>
    <row r="22" spans="2:3">
      <c r="B22" s="1" t="s">
        <v>60</v>
      </c>
      <c r="C22" s="26" t="s">
        <v>61</v>
      </c>
    </row>
    <row r="23" spans="2:3">
      <c r="B23" s="1" t="s">
        <v>62</v>
      </c>
      <c r="C23" s="26" t="s">
        <v>63</v>
      </c>
    </row>
    <row r="24" spans="2:3">
      <c r="B24" s="1" t="s">
        <v>64</v>
      </c>
      <c r="C24" s="26" t="s">
        <v>65</v>
      </c>
    </row>
    <row r="26" spans="1:8">
      <c r="A26" s="31">
        <v>2</v>
      </c>
      <c r="B26" s="34" t="s">
        <v>66</v>
      </c>
      <c r="C26" s="35" t="s">
        <v>67</v>
      </c>
      <c r="D26" s="36"/>
      <c r="E26" s="36"/>
      <c r="F26" s="36"/>
      <c r="G26" s="36"/>
      <c r="H26" s="36"/>
    </row>
    <row r="28" spans="1:6">
      <c r="A28" s="37" t="s">
        <v>2</v>
      </c>
      <c r="B28" s="38" t="s">
        <v>68</v>
      </c>
      <c r="C28" s="38" t="s">
        <v>69</v>
      </c>
      <c r="D28" s="38" t="s">
        <v>5</v>
      </c>
      <c r="E28" s="39"/>
      <c r="F28" s="39"/>
    </row>
    <row r="29" spans="1:6">
      <c r="A29" s="5">
        <v>1</v>
      </c>
      <c r="B29" s="5" t="s">
        <v>70</v>
      </c>
      <c r="C29" s="40">
        <v>0.95</v>
      </c>
      <c r="D29" s="40" t="s">
        <v>71</v>
      </c>
      <c r="E29" s="41"/>
      <c r="F29" s="41"/>
    </row>
    <row r="30" spans="1:6">
      <c r="A30" s="5">
        <v>2</v>
      </c>
      <c r="B30" s="5" t="s">
        <v>72</v>
      </c>
      <c r="C30" s="40">
        <v>0.92</v>
      </c>
      <c r="D30" s="40" t="s">
        <v>71</v>
      </c>
      <c r="E30" s="41"/>
      <c r="F30" s="41"/>
    </row>
    <row r="31" spans="1:6">
      <c r="A31" s="5">
        <v>3</v>
      </c>
      <c r="B31" s="5" t="s">
        <v>73</v>
      </c>
      <c r="C31" s="40">
        <v>0.935</v>
      </c>
      <c r="D31" s="40" t="s">
        <v>71</v>
      </c>
      <c r="E31" s="41"/>
      <c r="F31" s="41"/>
    </row>
    <row r="33" spans="1:8">
      <c r="A33" s="31">
        <v>3</v>
      </c>
      <c r="B33" s="34" t="s">
        <v>74</v>
      </c>
      <c r="C33" s="35" t="s">
        <v>75</v>
      </c>
      <c r="D33" s="36"/>
      <c r="E33" s="36"/>
      <c r="F33" s="36"/>
      <c r="G33" s="36"/>
      <c r="H33" s="36"/>
    </row>
  </sheetData>
  <mergeCells count="10">
    <mergeCell ref="B2:K2"/>
    <mergeCell ref="B3:F3"/>
    <mergeCell ref="G3:K3"/>
    <mergeCell ref="B6:E6"/>
    <mergeCell ref="H8:M8"/>
    <mergeCell ref="C13:D13"/>
    <mergeCell ref="H14:M14"/>
    <mergeCell ref="B17:D17"/>
    <mergeCell ref="C26:H26"/>
    <mergeCell ref="C33:H3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G15"/>
  <sheetViews>
    <sheetView workbookViewId="0">
      <selection activeCell="C12" sqref="C12"/>
    </sheetView>
  </sheetViews>
  <sheetFormatPr defaultColWidth="9" defaultRowHeight="14.4" outlineLevelCol="6"/>
  <cols>
    <col min="1" max="1" width="6.85185185185185" customWidth="1"/>
    <col min="2" max="2" width="27.5740740740741" customWidth="1"/>
    <col min="3" max="3" width="11.5740740740741" customWidth="1"/>
    <col min="4" max="4" width="20.4259259259259" customWidth="1"/>
    <col min="5" max="5" width="14.5740740740741" customWidth="1"/>
    <col min="6" max="6" width="23.287037037037" customWidth="1"/>
  </cols>
  <sheetData>
    <row r="2" spans="1:7">
      <c r="A2" s="1"/>
      <c r="B2" s="1"/>
      <c r="C2" s="1"/>
      <c r="D2" s="1"/>
      <c r="E2" s="1"/>
      <c r="F2" s="1"/>
      <c r="G2" s="1"/>
    </row>
    <row r="3" ht="15" customHeight="1" spans="1:7">
      <c r="A3" s="2" t="s">
        <v>2</v>
      </c>
      <c r="B3" s="3" t="s">
        <v>0</v>
      </c>
      <c r="C3" s="3" t="s">
        <v>5</v>
      </c>
      <c r="D3" s="3" t="s">
        <v>76</v>
      </c>
      <c r="E3" s="3" t="s">
        <v>77</v>
      </c>
      <c r="F3" s="3" t="s">
        <v>78</v>
      </c>
      <c r="G3" s="1"/>
    </row>
    <row r="4" spans="1:7">
      <c r="A4" s="4"/>
      <c r="B4" s="4"/>
      <c r="C4" s="4"/>
      <c r="D4" s="4"/>
      <c r="E4" s="4"/>
      <c r="F4" s="4"/>
      <c r="G4" s="1"/>
    </row>
    <row r="5" spans="1:7">
      <c r="A5" s="5">
        <v>1</v>
      </c>
      <c r="B5" s="6" t="s">
        <v>25</v>
      </c>
      <c r="C5" s="6" t="s">
        <v>42</v>
      </c>
      <c r="D5" s="5">
        <v>1000</v>
      </c>
      <c r="E5" s="7">
        <f>'Определение веса пакета'!M10</f>
        <v>5.3865</v>
      </c>
      <c r="F5" s="8">
        <f>D5/E5</f>
        <v>185.649308456326</v>
      </c>
      <c r="G5" s="1"/>
    </row>
    <row r="6" spans="1:7">
      <c r="A6" s="5">
        <v>2</v>
      </c>
      <c r="B6" s="6" t="s">
        <v>26</v>
      </c>
      <c r="C6" s="6" t="s">
        <v>42</v>
      </c>
      <c r="D6" s="5">
        <v>1000</v>
      </c>
      <c r="E6" s="7">
        <f>'Определение веса пакета'!M16</f>
        <v>1.52</v>
      </c>
      <c r="F6" s="8">
        <f>D6/E6</f>
        <v>657.894736842105</v>
      </c>
      <c r="G6" s="1"/>
    </row>
    <row r="7" spans="1:7">
      <c r="A7" s="1"/>
      <c r="B7" s="1"/>
      <c r="C7" s="1"/>
      <c r="D7" s="1"/>
      <c r="E7" s="1"/>
      <c r="F7" s="1"/>
      <c r="G7" s="1"/>
    </row>
    <row r="8" spans="1:7">
      <c r="A8" s="1"/>
      <c r="B8" s="1"/>
      <c r="C8" s="1"/>
      <c r="D8" s="1"/>
      <c r="E8" s="1"/>
      <c r="F8" s="1"/>
      <c r="G8" s="1"/>
    </row>
    <row r="9" ht="15" customHeight="1" spans="1:7">
      <c r="A9" s="2" t="s">
        <v>2</v>
      </c>
      <c r="B9" s="3" t="s">
        <v>0</v>
      </c>
      <c r="C9" s="3" t="s">
        <v>5</v>
      </c>
      <c r="D9" s="3" t="s">
        <v>79</v>
      </c>
      <c r="E9" s="3" t="s">
        <v>80</v>
      </c>
      <c r="F9" s="3" t="s">
        <v>81</v>
      </c>
      <c r="G9" s="1"/>
    </row>
    <row r="10" spans="1:7">
      <c r="A10" s="4"/>
      <c r="B10" s="4"/>
      <c r="C10" s="4"/>
      <c r="D10" s="4"/>
      <c r="E10" s="4"/>
      <c r="F10" s="4"/>
      <c r="G10" s="1"/>
    </row>
    <row r="11" spans="1:7">
      <c r="A11" s="5">
        <v>1</v>
      </c>
      <c r="B11" s="6" t="s">
        <v>25</v>
      </c>
      <c r="C11" s="6" t="s">
        <v>42</v>
      </c>
      <c r="D11" s="5">
        <v>1000000</v>
      </c>
      <c r="E11" s="7">
        <f>'Определение веса пакета'!M10</f>
        <v>5.3865</v>
      </c>
      <c r="F11" s="8">
        <f>D11/E11</f>
        <v>185649.308456326</v>
      </c>
      <c r="G11" s="1"/>
    </row>
    <row r="12" spans="1:7">
      <c r="A12" s="5">
        <v>2</v>
      </c>
      <c r="B12" s="6" t="s">
        <v>26</v>
      </c>
      <c r="C12" s="6" t="s">
        <v>42</v>
      </c>
      <c r="D12" s="5">
        <v>1000000</v>
      </c>
      <c r="E12" s="7">
        <f>'Определение веса пакета'!M16</f>
        <v>1.52</v>
      </c>
      <c r="F12" s="8">
        <f>D12/E12</f>
        <v>657894.736842105</v>
      </c>
      <c r="G12" s="1"/>
    </row>
    <row r="15" spans="3:3">
      <c r="C15" s="9"/>
    </row>
  </sheetData>
  <mergeCells count="12">
    <mergeCell ref="A3:A4"/>
    <mergeCell ref="A9:A10"/>
    <mergeCell ref="B3:B4"/>
    <mergeCell ref="B9:B10"/>
    <mergeCell ref="C3:C4"/>
    <mergeCell ref="C9:C10"/>
    <mergeCell ref="D3:D4"/>
    <mergeCell ref="D9:D10"/>
    <mergeCell ref="E3:E4"/>
    <mergeCell ref="E9:E10"/>
    <mergeCell ref="F3:F4"/>
    <mergeCell ref="F9:F10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Производственная мощность</vt:lpstr>
      <vt:lpstr>Определение веса пакета</vt:lpstr>
      <vt:lpstr>Количество пакетов на кг.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2016-04-18T07:04:16Z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